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6" windowHeight="11760"/>
  </bookViews>
  <sheets>
    <sheet name="REKAP RASTRA 2017" sheetId="1" r:id="rId1"/>
    <sheet name="REAL PMBYR HPB" sheetId="3" r:id="rId2"/>
  </sheets>
  <definedNames>
    <definedName name="_xlnm.Print_Area" localSheetId="0">'REKAP RASTRA 2017'!$A$1:$U$31</definedName>
  </definedNames>
  <calcPr calcId="124519"/>
</workbook>
</file>

<file path=xl/calcChain.xml><?xml version="1.0" encoding="utf-8"?>
<calcChain xmlns="http://schemas.openxmlformats.org/spreadsheetml/2006/main">
  <c r="AC31" i="1"/>
  <c r="D20"/>
  <c r="C20"/>
  <c r="D11"/>
  <c r="C11"/>
  <c r="T28" l="1"/>
  <c r="T27"/>
  <c r="T26"/>
  <c r="T25"/>
  <c r="T24"/>
  <c r="T23"/>
  <c r="T22"/>
  <c r="T19"/>
  <c r="T18"/>
  <c r="T17"/>
  <c r="T16"/>
  <c r="T15"/>
  <c r="T14"/>
  <c r="T13"/>
  <c r="T10"/>
  <c r="T9"/>
  <c r="T8"/>
  <c r="T7"/>
  <c r="T6"/>
  <c r="T11" l="1"/>
  <c r="T29"/>
  <c r="T20"/>
  <c r="U28" i="3"/>
  <c r="U27"/>
  <c r="U26"/>
  <c r="U25"/>
  <c r="U24"/>
  <c r="U23"/>
  <c r="U22"/>
  <c r="U19"/>
  <c r="U18"/>
  <c r="U17"/>
  <c r="U16"/>
  <c r="U15"/>
  <c r="U14"/>
  <c r="U13"/>
  <c r="U10"/>
  <c r="U9"/>
  <c r="U8"/>
  <c r="Y19" s="1"/>
  <c r="U7"/>
  <c r="U6"/>
  <c r="T30" i="1" l="1"/>
  <c r="S28" i="3"/>
  <c r="T28" s="1"/>
  <c r="V28" s="1"/>
  <c r="S27"/>
  <c r="T27" s="1"/>
  <c r="W27" s="1"/>
  <c r="S26"/>
  <c r="T26" s="1"/>
  <c r="W26" s="1"/>
  <c r="S25"/>
  <c r="T25" s="1"/>
  <c r="V25" s="1"/>
  <c r="S24"/>
  <c r="T24" s="1"/>
  <c r="V24" s="1"/>
  <c r="S23"/>
  <c r="T23" s="1"/>
  <c r="V23" s="1"/>
  <c r="S22"/>
  <c r="T22" s="1"/>
  <c r="W22" s="1"/>
  <c r="S19"/>
  <c r="T19" s="1"/>
  <c r="W19" s="1"/>
  <c r="S18"/>
  <c r="T18" s="1"/>
  <c r="W18" s="1"/>
  <c r="S17"/>
  <c r="T17" s="1"/>
  <c r="V17" s="1"/>
  <c r="S16"/>
  <c r="T16" s="1"/>
  <c r="V16" s="1"/>
  <c r="S15"/>
  <c r="T15" s="1"/>
  <c r="V15" s="1"/>
  <c r="S14"/>
  <c r="T14" s="1"/>
  <c r="V14" s="1"/>
  <c r="S13"/>
  <c r="T13" s="1"/>
  <c r="V13" s="1"/>
  <c r="S10"/>
  <c r="T10" s="1"/>
  <c r="W10" s="1"/>
  <c r="S9"/>
  <c r="T9" s="1"/>
  <c r="V9" s="1"/>
  <c r="S8"/>
  <c r="T8" s="1"/>
  <c r="V8" s="1"/>
  <c r="S7"/>
  <c r="T7" s="1"/>
  <c r="V7" s="1"/>
  <c r="S6"/>
  <c r="T6" s="1"/>
  <c r="W6" s="1"/>
  <c r="V26" l="1"/>
  <c r="W24"/>
  <c r="W28"/>
  <c r="W23"/>
  <c r="V27"/>
  <c r="W16"/>
  <c r="W15"/>
  <c r="V22"/>
  <c r="W13"/>
  <c r="W17"/>
  <c r="W14"/>
  <c r="W25"/>
  <c r="V19"/>
  <c r="V18"/>
  <c r="W8"/>
  <c r="W9"/>
  <c r="V6"/>
  <c r="V10"/>
  <c r="U11"/>
  <c r="M20" i="1"/>
  <c r="T29" i="3"/>
  <c r="S29"/>
  <c r="T20"/>
  <c r="S20"/>
  <c r="S11"/>
  <c r="R11"/>
  <c r="Q11"/>
  <c r="P11"/>
  <c r="O11"/>
  <c r="N11"/>
  <c r="M11"/>
  <c r="F24"/>
  <c r="V29" l="1"/>
  <c r="V20"/>
  <c r="V11"/>
  <c r="U29"/>
  <c r="W29" s="1"/>
  <c r="U20"/>
  <c r="W20" s="1"/>
  <c r="S30"/>
  <c r="J20"/>
  <c r="J11"/>
  <c r="V30" l="1"/>
  <c r="U30"/>
  <c r="T11"/>
  <c r="W11" s="1"/>
  <c r="H20"/>
  <c r="H11"/>
  <c r="F28"/>
  <c r="F27"/>
  <c r="F26"/>
  <c r="F25"/>
  <c r="F23"/>
  <c r="F22"/>
  <c r="F19"/>
  <c r="F18"/>
  <c r="F17"/>
  <c r="F16"/>
  <c r="F15"/>
  <c r="F14"/>
  <c r="F13"/>
  <c r="F10"/>
  <c r="F9"/>
  <c r="F8"/>
  <c r="F7"/>
  <c r="F6"/>
  <c r="T30" l="1"/>
  <c r="W30" s="1"/>
  <c r="R29"/>
  <c r="Q29"/>
  <c r="P29"/>
  <c r="O29"/>
  <c r="N29"/>
  <c r="M29"/>
  <c r="L29"/>
  <c r="K29"/>
  <c r="J29"/>
  <c r="I29"/>
  <c r="H29"/>
  <c r="H30" s="1"/>
  <c r="G29"/>
  <c r="F29"/>
  <c r="E29"/>
  <c r="D29"/>
  <c r="C29"/>
  <c r="R20"/>
  <c r="Q20"/>
  <c r="P20"/>
  <c r="O20"/>
  <c r="N20"/>
  <c r="M20"/>
  <c r="L20"/>
  <c r="K20"/>
  <c r="I20"/>
  <c r="G20"/>
  <c r="F20"/>
  <c r="E20"/>
  <c r="D20"/>
  <c r="C20"/>
  <c r="P30"/>
  <c r="O30"/>
  <c r="L11"/>
  <c r="K11"/>
  <c r="I11"/>
  <c r="G11"/>
  <c r="F11"/>
  <c r="E11"/>
  <c r="D11"/>
  <c r="C11"/>
  <c r="S29" i="1"/>
  <c r="S30" s="1"/>
  <c r="R29"/>
  <c r="Q29"/>
  <c r="P29"/>
  <c r="O29"/>
  <c r="N29"/>
  <c r="M29"/>
  <c r="L29"/>
  <c r="K29"/>
  <c r="J29"/>
  <c r="I29"/>
  <c r="H29"/>
  <c r="E29"/>
  <c r="D29"/>
  <c r="C29"/>
  <c r="F28"/>
  <c r="G28" s="1"/>
  <c r="F27"/>
  <c r="G27" s="1"/>
  <c r="F26"/>
  <c r="G26" s="1"/>
  <c r="F25"/>
  <c r="G25" s="1"/>
  <c r="F24"/>
  <c r="G24" s="1"/>
  <c r="F23"/>
  <c r="G23" s="1"/>
  <c r="F22"/>
  <c r="G22" s="1"/>
  <c r="P20"/>
  <c r="O20"/>
  <c r="N20"/>
  <c r="L20"/>
  <c r="K20"/>
  <c r="J20"/>
  <c r="I20"/>
  <c r="H20"/>
  <c r="E20"/>
  <c r="F19"/>
  <c r="G19" s="1"/>
  <c r="F18"/>
  <c r="G18" s="1"/>
  <c r="F17"/>
  <c r="G17" s="1"/>
  <c r="F16"/>
  <c r="G16" s="1"/>
  <c r="F15"/>
  <c r="G15" s="1"/>
  <c r="F14"/>
  <c r="G14" s="1"/>
  <c r="F13"/>
  <c r="G13" s="1"/>
  <c r="P11"/>
  <c r="O11"/>
  <c r="N11"/>
  <c r="M11"/>
  <c r="M30" s="1"/>
  <c r="L11"/>
  <c r="L30" s="1"/>
  <c r="K11"/>
  <c r="K30" s="1"/>
  <c r="J11"/>
  <c r="I11"/>
  <c r="I30" s="1"/>
  <c r="H11"/>
  <c r="H30" s="1"/>
  <c r="E11"/>
  <c r="E30" s="1"/>
  <c r="F10"/>
  <c r="G10" s="1"/>
  <c r="F9"/>
  <c r="G9" s="1"/>
  <c r="F8"/>
  <c r="G8" s="1"/>
  <c r="U6"/>
  <c r="F6"/>
  <c r="G6" s="1"/>
  <c r="F11" l="1"/>
  <c r="U11" s="1"/>
  <c r="U8"/>
  <c r="U10"/>
  <c r="J30"/>
  <c r="R30"/>
  <c r="U9"/>
  <c r="G20"/>
  <c r="Q30"/>
  <c r="P30"/>
  <c r="N30"/>
  <c r="O30"/>
  <c r="L30" i="3"/>
  <c r="K30"/>
  <c r="C30" i="1"/>
  <c r="G30" i="3"/>
  <c r="I30"/>
  <c r="M30"/>
  <c r="Q30"/>
  <c r="J30"/>
  <c r="N30"/>
  <c r="R30"/>
  <c r="F30"/>
  <c r="E30"/>
  <c r="D30"/>
  <c r="D30" i="1"/>
  <c r="C30" i="3"/>
  <c r="G29" i="1"/>
  <c r="G11"/>
  <c r="U13"/>
  <c r="U14"/>
  <c r="U15"/>
  <c r="U16"/>
  <c r="U17"/>
  <c r="U18"/>
  <c r="U19"/>
  <c r="U22"/>
  <c r="U23"/>
  <c r="U24"/>
  <c r="U25"/>
  <c r="U26"/>
  <c r="U27"/>
  <c r="U28"/>
  <c r="F20"/>
  <c r="U20" s="1"/>
  <c r="F29"/>
  <c r="U29" s="1"/>
  <c r="F30" l="1"/>
  <c r="U30" s="1"/>
  <c r="G30"/>
</calcChain>
</file>

<file path=xl/comments1.xml><?xml version="1.0" encoding="utf-8"?>
<comments xmlns="http://schemas.openxmlformats.org/spreadsheetml/2006/main">
  <authors>
    <author>User</author>
  </authors>
  <commentList>
    <comment ref="V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<sst xmlns="http://schemas.openxmlformats.org/spreadsheetml/2006/main" count="108" uniqueCount="66">
  <si>
    <t>NO</t>
  </si>
  <si>
    <t>KABUPATEN/KOTA</t>
  </si>
  <si>
    <t>JML  KEC</t>
  </si>
  <si>
    <t>JML TD</t>
  </si>
  <si>
    <t>JML  KPM</t>
  </si>
  <si>
    <t xml:space="preserve">ALOKASI SATU TAHUN </t>
  </si>
  <si>
    <t xml:space="preserve">RENCANA  PERBULAN </t>
  </si>
  <si>
    <t>REALISASI TAHUN 2017 (Kg)</t>
  </si>
  <si>
    <t>% jan-Des</t>
  </si>
  <si>
    <t xml:space="preserve">JAN </t>
  </si>
  <si>
    <t xml:space="preserve">FEB </t>
  </si>
  <si>
    <t xml:space="preserve">MARET </t>
  </si>
  <si>
    <t xml:space="preserve">APRIL </t>
  </si>
  <si>
    <t xml:space="preserve">MEI </t>
  </si>
  <si>
    <t xml:space="preserve">JUNI </t>
  </si>
  <si>
    <t xml:space="preserve">JULI </t>
  </si>
  <si>
    <t xml:space="preserve">AGUSTUS </t>
  </si>
  <si>
    <t>SEPTEMBER</t>
  </si>
  <si>
    <t>OKTOBER</t>
  </si>
  <si>
    <t xml:space="preserve">NOVEMBER </t>
  </si>
  <si>
    <t>DESEMBER</t>
  </si>
  <si>
    <t>I</t>
  </si>
  <si>
    <t xml:space="preserve">Wil. Kerja Padang </t>
  </si>
  <si>
    <t xml:space="preserve">Kep. Mentawai </t>
  </si>
  <si>
    <t xml:space="preserve">Kota Padang </t>
  </si>
  <si>
    <t xml:space="preserve">Kota Pariaman </t>
  </si>
  <si>
    <t xml:space="preserve">Kab. Pdg Pariaman </t>
  </si>
  <si>
    <t xml:space="preserve">Kab. Pesisir Selatan </t>
  </si>
  <si>
    <t xml:space="preserve">Sub Jumlah I </t>
  </si>
  <si>
    <t>II</t>
  </si>
  <si>
    <t xml:space="preserve">Sub Divre Bukittinggi </t>
  </si>
  <si>
    <t xml:space="preserve">Kab. Agam </t>
  </si>
  <si>
    <t xml:space="preserve">Kota Bukittinggi </t>
  </si>
  <si>
    <t>Kota Pdg Panjang</t>
  </si>
  <si>
    <t xml:space="preserve">Kota Payakumbuh </t>
  </si>
  <si>
    <t xml:space="preserve">Kab. 50 Kota </t>
  </si>
  <si>
    <t xml:space="preserve">Kab. Pasaman </t>
  </si>
  <si>
    <t>Kab. Pasaman Barat</t>
  </si>
  <si>
    <t>Sub Jumlah II</t>
  </si>
  <si>
    <t>III</t>
  </si>
  <si>
    <t xml:space="preserve">Sub Divre Solok </t>
  </si>
  <si>
    <t>Kab. Dharmasraya</t>
  </si>
  <si>
    <t xml:space="preserve">Kota Sawahlunto </t>
  </si>
  <si>
    <t xml:space="preserve">Kota Solok </t>
  </si>
  <si>
    <t xml:space="preserve">Kab. Sijunjung </t>
  </si>
  <si>
    <t xml:space="preserve">Kab. Solok </t>
  </si>
  <si>
    <t xml:space="preserve">Kab. Solok Selatan </t>
  </si>
  <si>
    <t xml:space="preserve">Kab. Tanah Datar </t>
  </si>
  <si>
    <t>Sub Jumlah III</t>
  </si>
  <si>
    <t xml:space="preserve">Jumlah Total </t>
  </si>
  <si>
    <t>REALISASI PEMBAYARAN HPB TAHUN 2016 (Kg)</t>
  </si>
  <si>
    <t>%  LUNAS</t>
  </si>
  <si>
    <t>AGUST</t>
  </si>
  <si>
    <t>SEPT</t>
  </si>
  <si>
    <t>OKT</t>
  </si>
  <si>
    <t>NOV</t>
  </si>
  <si>
    <t>DES</t>
  </si>
  <si>
    <t>DATA REALISASI PEMBAYARAN HPB PENDISTRIBUSIAN BERAS BAGI KELUARGA PENERIMA MANFAAT (RASTRA)  TAHUN 2017</t>
  </si>
  <si>
    <t xml:space="preserve"> TOTAL  PEMBAYARAN JAN S/Des (Rp) </t>
  </si>
  <si>
    <t>TOTAL PENYALURAN (Jan-Des)Kg</t>
  </si>
  <si>
    <t xml:space="preserve">PEMBAYARAN JAN S/D DES (Rp) </t>
  </si>
  <si>
    <t xml:space="preserve">SISA  PEMBAYARAN JAN S/Des (Rp) </t>
  </si>
  <si>
    <t>v</t>
  </si>
  <si>
    <t>Total Penyaluran</t>
  </si>
  <si>
    <t>Total Penyaluran Jan-Des</t>
  </si>
  <si>
    <t>DATA REALISASI PENDISTRIBUSIAN BERAS SEJAHTERA UNTUK KELUARGA PENERIMA MANFAAT (RASTRA)  SAMPAI SEPTEMBER TAHUN 2017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</si>
</sst>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8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71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/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7" xfId="0" applyBorder="1"/>
    <xf numFmtId="166" fontId="0" fillId="0" borderId="7" xfId="1" applyNumberFormat="1" applyFont="1" applyBorder="1"/>
    <xf numFmtId="166" fontId="0" fillId="0" borderId="7" xfId="1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166" fontId="0" fillId="0" borderId="8" xfId="1" applyNumberFormat="1" applyFont="1" applyBorder="1"/>
    <xf numFmtId="0" fontId="1" fillId="0" borderId="5" xfId="0" applyFont="1" applyBorder="1" applyAlignment="1">
      <alignment horizontal="center" vertical="center"/>
    </xf>
    <xf numFmtId="0" fontId="1" fillId="3" borderId="5" xfId="0" applyFont="1" applyFill="1" applyBorder="1"/>
    <xf numFmtId="166" fontId="1" fillId="3" borderId="5" xfId="1" applyNumberFormat="1" applyFont="1" applyFill="1" applyBorder="1"/>
    <xf numFmtId="166" fontId="1" fillId="0" borderId="6" xfId="1" applyNumberFormat="1" applyFont="1" applyBorder="1"/>
    <xf numFmtId="0" fontId="1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5" xfId="0" applyFont="1" applyFill="1" applyBorder="1"/>
    <xf numFmtId="166" fontId="1" fillId="2" borderId="5" xfId="1" applyNumberFormat="1" applyFont="1" applyFill="1" applyBorder="1"/>
    <xf numFmtId="0" fontId="0" fillId="2" borderId="4" xfId="0" applyFill="1" applyBorder="1" applyAlignment="1">
      <alignment horizontal="center" vertical="center"/>
    </xf>
    <xf numFmtId="166" fontId="0" fillId="0" borderId="7" xfId="1" applyNumberFormat="1" applyFont="1" applyBorder="1" applyAlignment="1">
      <alignment horizontal="center" vertical="top"/>
    </xf>
    <xf numFmtId="166" fontId="0" fillId="0" borderId="8" xfId="1" applyNumberFormat="1" applyFont="1" applyBorder="1" applyAlignment="1">
      <alignment horizontal="center"/>
    </xf>
    <xf numFmtId="166" fontId="1" fillId="3" borderId="5" xfId="1" applyNumberFormat="1" applyFont="1" applyFill="1" applyBorder="1" applyAlignment="1">
      <alignment horizontal="center" vertical="center"/>
    </xf>
    <xf numFmtId="166" fontId="0" fillId="0" borderId="7" xfId="1" applyNumberFormat="1" applyFont="1" applyBorder="1" applyAlignment="1">
      <alignment horizontal="center" vertical="center"/>
    </xf>
    <xf numFmtId="166" fontId="1" fillId="2" borderId="5" xfId="0" applyNumberFormat="1" applyFont="1" applyFill="1" applyBorder="1"/>
    <xf numFmtId="166" fontId="1" fillId="2" borderId="5" xfId="0" applyNumberFormat="1" applyFont="1" applyFill="1" applyBorder="1" applyAlignment="1">
      <alignment horizontal="center"/>
    </xf>
    <xf numFmtId="0" fontId="0" fillId="0" borderId="0" xfId="0" applyAlignment="1"/>
    <xf numFmtId="0" fontId="1" fillId="0" borderId="7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0" borderId="0" xfId="0" applyFont="1" applyAlignment="1"/>
    <xf numFmtId="0" fontId="0" fillId="2" borderId="5" xfId="0" applyFill="1" applyBorder="1" applyAlignment="1">
      <alignment horizontal="center" vertical="center"/>
    </xf>
    <xf numFmtId="166" fontId="0" fillId="0" borderId="8" xfId="1" applyNumberFormat="1" applyFont="1" applyBorder="1" applyAlignment="1">
      <alignment horizontal="center" vertical="center"/>
    </xf>
    <xf numFmtId="166" fontId="1" fillId="3" borderId="5" xfId="0" applyNumberFormat="1" applyFont="1" applyFill="1" applyBorder="1"/>
    <xf numFmtId="166" fontId="1" fillId="2" borderId="5" xfId="1" applyNumberFormat="1" applyFont="1" applyFill="1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166" fontId="0" fillId="0" borderId="11" xfId="1" applyNumberFormat="1" applyFont="1" applyFill="1" applyBorder="1"/>
    <xf numFmtId="166" fontId="0" fillId="0" borderId="0" xfId="0" applyNumberFormat="1"/>
    <xf numFmtId="0" fontId="3" fillId="2" borderId="4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165" fontId="0" fillId="0" borderId="11" xfId="0" applyNumberFormat="1" applyBorder="1"/>
    <xf numFmtId="0" fontId="1" fillId="2" borderId="12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166" fontId="0" fillId="0" borderId="11" xfId="1" applyNumberFormat="1" applyFont="1" applyBorder="1" applyAlignment="1">
      <alignment horizontal="center" vertical="top"/>
    </xf>
    <xf numFmtId="0" fontId="0" fillId="0" borderId="13" xfId="0" applyBorder="1"/>
    <xf numFmtId="0" fontId="0" fillId="0" borderId="14" xfId="0" applyBorder="1"/>
    <xf numFmtId="0" fontId="1" fillId="4" borderId="1" xfId="0" applyFont="1" applyFill="1" applyBorder="1" applyAlignment="1">
      <alignment horizontal="center" wrapText="1"/>
    </xf>
    <xf numFmtId="165" fontId="0" fillId="5" borderId="5" xfId="0" applyNumberFormat="1" applyFill="1" applyBorder="1"/>
    <xf numFmtId="166" fontId="6" fillId="0" borderId="7" xfId="1" applyNumberFormat="1" applyFont="1" applyBorder="1"/>
    <xf numFmtId="2" fontId="0" fillId="0" borderId="8" xfId="0" applyNumberFormat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164" fontId="0" fillId="0" borderId="0" xfId="2" applyFont="1"/>
    <xf numFmtId="0" fontId="1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9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31"/>
  <sheetViews>
    <sheetView tabSelected="1" workbookViewId="0">
      <selection activeCell="A2" sqref="A2"/>
    </sheetView>
  </sheetViews>
  <sheetFormatPr defaultColWidth="9" defaultRowHeight="14.4"/>
  <cols>
    <col min="1" max="1" width="4.88671875" customWidth="1"/>
    <col min="2" max="2" width="19.5546875" customWidth="1"/>
    <col min="3" max="3" width="4.5546875" customWidth="1"/>
    <col min="4" max="4" width="4.6640625" customWidth="1"/>
    <col min="5" max="5" width="9.33203125" customWidth="1"/>
    <col min="6" max="6" width="11.5546875" customWidth="1"/>
    <col min="7" max="7" width="10.44140625" customWidth="1"/>
    <col min="8" max="8" width="10.5546875" customWidth="1"/>
    <col min="9" max="9" width="10.88671875" customWidth="1"/>
    <col min="10" max="13" width="10.33203125" customWidth="1"/>
    <col min="14" max="14" width="10.44140625" customWidth="1"/>
    <col min="15" max="15" width="10.33203125" customWidth="1"/>
    <col min="16" max="16" width="10.88671875" customWidth="1"/>
    <col min="17" max="17" width="10.5546875" customWidth="1"/>
    <col min="18" max="19" width="9.88671875" customWidth="1"/>
    <col min="20" max="20" width="11.44140625" customWidth="1"/>
    <col min="21" max="21" width="8.5546875" customWidth="1"/>
  </cols>
  <sheetData>
    <row r="1" spans="1:24" s="30" customFormat="1" ht="15" customHeight="1">
      <c r="A1" s="57" t="s">
        <v>65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34"/>
    </row>
    <row r="2" spans="1:24" ht="15" thickBot="1"/>
    <row r="3" spans="1:24" ht="16.5" customHeight="1" thickTop="1" thickBot="1">
      <c r="A3" s="61" t="s">
        <v>0</v>
      </c>
      <c r="B3" s="61" t="s">
        <v>1</v>
      </c>
      <c r="C3" s="61" t="s">
        <v>2</v>
      </c>
      <c r="D3" s="61" t="s">
        <v>3</v>
      </c>
      <c r="E3" s="61" t="s">
        <v>4</v>
      </c>
      <c r="F3" s="61" t="s">
        <v>5</v>
      </c>
      <c r="G3" s="61" t="s">
        <v>6</v>
      </c>
      <c r="H3" s="58" t="s">
        <v>7</v>
      </c>
      <c r="I3" s="59"/>
      <c r="J3" s="59"/>
      <c r="K3" s="59"/>
      <c r="L3" s="59"/>
      <c r="M3" s="59"/>
      <c r="N3" s="59"/>
      <c r="O3" s="59"/>
      <c r="P3" s="59"/>
      <c r="Q3" s="59"/>
      <c r="R3" s="59"/>
      <c r="S3" s="60"/>
      <c r="T3" s="63" t="s">
        <v>64</v>
      </c>
      <c r="U3" s="61" t="s">
        <v>8</v>
      </c>
    </row>
    <row r="4" spans="1:24" ht="33" customHeight="1" thickTop="1" thickBot="1">
      <c r="A4" s="62"/>
      <c r="B4" s="62"/>
      <c r="C4" s="62"/>
      <c r="D4" s="62"/>
      <c r="E4" s="62"/>
      <c r="F4" s="62"/>
      <c r="G4" s="62"/>
      <c r="H4" s="35" t="s">
        <v>9</v>
      </c>
      <c r="I4" s="35" t="s">
        <v>10</v>
      </c>
      <c r="J4" s="35" t="s">
        <v>11</v>
      </c>
      <c r="K4" s="35" t="s">
        <v>12</v>
      </c>
      <c r="L4" s="35" t="s">
        <v>13</v>
      </c>
      <c r="M4" s="35" t="s">
        <v>14</v>
      </c>
      <c r="N4" s="35" t="s">
        <v>15</v>
      </c>
      <c r="O4" s="35" t="s">
        <v>16</v>
      </c>
      <c r="P4" s="35" t="s">
        <v>17</v>
      </c>
      <c r="Q4" s="35" t="s">
        <v>18</v>
      </c>
      <c r="R4" s="35" t="s">
        <v>19</v>
      </c>
      <c r="S4" s="35" t="s">
        <v>20</v>
      </c>
      <c r="T4" s="62"/>
      <c r="U4" s="62"/>
    </row>
    <row r="5" spans="1:24" ht="15" thickTop="1">
      <c r="A5" s="2" t="s">
        <v>21</v>
      </c>
      <c r="B5" s="3" t="s">
        <v>22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4">
      <c r="A6" s="5">
        <v>1</v>
      </c>
      <c r="B6" s="6" t="s">
        <v>23</v>
      </c>
      <c r="C6" s="6">
        <v>10</v>
      </c>
      <c r="D6" s="6">
        <v>10</v>
      </c>
      <c r="E6" s="7">
        <v>9273</v>
      </c>
      <c r="F6" s="7">
        <f>E6*15*12</f>
        <v>1669140</v>
      </c>
      <c r="G6" s="7">
        <f>F6/12</f>
        <v>139095</v>
      </c>
      <c r="H6" s="27">
        <v>139095</v>
      </c>
      <c r="I6" s="27">
        <v>139095</v>
      </c>
      <c r="J6" s="27">
        <v>139095</v>
      </c>
      <c r="K6" s="27">
        <v>139095</v>
      </c>
      <c r="L6" s="27">
        <v>139095</v>
      </c>
      <c r="M6" s="27">
        <v>139095</v>
      </c>
      <c r="N6" s="27">
        <v>139095</v>
      </c>
      <c r="O6" s="27">
        <v>139095</v>
      </c>
      <c r="P6" s="27">
        <v>139095</v>
      </c>
      <c r="Q6" s="27"/>
      <c r="R6" s="27"/>
      <c r="S6" s="27"/>
      <c r="T6" s="27">
        <f>H6+I6+J6+K6+L6+M6+N6+O6+P6+Q6+R6+S6</f>
        <v>1251855</v>
      </c>
      <c r="U6" s="39">
        <f>SUM(H6:S6)/F6*100</f>
        <v>75</v>
      </c>
    </row>
    <row r="7" spans="1:24">
      <c r="A7" s="5">
        <v>2</v>
      </c>
      <c r="B7" s="6" t="s">
        <v>24</v>
      </c>
      <c r="C7" s="6">
        <v>11</v>
      </c>
      <c r="D7" s="6">
        <v>47</v>
      </c>
      <c r="E7" s="7">
        <v>0</v>
      </c>
      <c r="F7" s="7">
        <v>0</v>
      </c>
      <c r="G7" s="7">
        <v>0</v>
      </c>
      <c r="H7" s="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/>
      <c r="R7" s="27"/>
      <c r="S7" s="27"/>
      <c r="T7" s="27">
        <f t="shared" ref="T7:T10" si="0">H7+I7+J7+K7+L7+M7+N7+O7+P7+Q7+R7+S7</f>
        <v>0</v>
      </c>
      <c r="U7" s="39">
        <v>0</v>
      </c>
    </row>
    <row r="8" spans="1:24">
      <c r="A8" s="5">
        <v>3</v>
      </c>
      <c r="B8" s="6" t="s">
        <v>25</v>
      </c>
      <c r="C8" s="6">
        <v>4</v>
      </c>
      <c r="D8" s="6">
        <v>4</v>
      </c>
      <c r="E8" s="7">
        <v>2983</v>
      </c>
      <c r="F8" s="7">
        <f t="shared" ref="F8:F10" si="1">E8*15*12</f>
        <v>536940</v>
      </c>
      <c r="G8" s="7">
        <f t="shared" ref="G8:G10" si="2">F8/12</f>
        <v>44745</v>
      </c>
      <c r="H8" s="27">
        <v>44745</v>
      </c>
      <c r="I8" s="27">
        <v>44745</v>
      </c>
      <c r="J8" s="27">
        <v>44745</v>
      </c>
      <c r="K8" s="27">
        <v>44745</v>
      </c>
      <c r="L8" s="27">
        <v>44745</v>
      </c>
      <c r="M8" s="27">
        <v>44745</v>
      </c>
      <c r="N8" s="27">
        <v>44745</v>
      </c>
      <c r="O8" s="27">
        <v>44745</v>
      </c>
      <c r="P8" s="27">
        <v>44745</v>
      </c>
      <c r="Q8" s="27"/>
      <c r="R8" s="27"/>
      <c r="S8" s="27"/>
      <c r="T8" s="27">
        <f t="shared" si="0"/>
        <v>402705</v>
      </c>
      <c r="U8" s="39">
        <f t="shared" ref="U8:U30" si="3">SUM(H8:S8)/F8*100</f>
        <v>75</v>
      </c>
    </row>
    <row r="9" spans="1:24">
      <c r="A9" s="5">
        <v>4</v>
      </c>
      <c r="B9" s="6" t="s">
        <v>26</v>
      </c>
      <c r="C9" s="6">
        <v>11</v>
      </c>
      <c r="D9" s="6">
        <v>17</v>
      </c>
      <c r="E9" s="7">
        <v>19615</v>
      </c>
      <c r="F9" s="7">
        <f t="shared" si="1"/>
        <v>3530700</v>
      </c>
      <c r="G9" s="7">
        <f t="shared" si="2"/>
        <v>294225</v>
      </c>
      <c r="H9" s="27">
        <v>294225</v>
      </c>
      <c r="I9" s="27">
        <v>294225</v>
      </c>
      <c r="J9" s="27">
        <v>294225</v>
      </c>
      <c r="K9" s="27">
        <v>294225</v>
      </c>
      <c r="L9" s="27">
        <v>294225</v>
      </c>
      <c r="M9" s="27">
        <v>294225</v>
      </c>
      <c r="N9" s="27">
        <v>294225</v>
      </c>
      <c r="O9" s="27">
        <v>294225</v>
      </c>
      <c r="P9" s="27">
        <v>294225</v>
      </c>
      <c r="Q9" s="27"/>
      <c r="R9" s="27"/>
      <c r="S9" s="27"/>
      <c r="T9" s="27">
        <f t="shared" si="0"/>
        <v>2648025</v>
      </c>
      <c r="U9" s="39">
        <f t="shared" si="3"/>
        <v>75</v>
      </c>
    </row>
    <row r="10" spans="1:24" ht="15" thickBot="1">
      <c r="A10" s="5">
        <v>5</v>
      </c>
      <c r="B10" s="10" t="s">
        <v>27</v>
      </c>
      <c r="C10" s="10">
        <v>15</v>
      </c>
      <c r="D10" s="10">
        <v>115</v>
      </c>
      <c r="E10" s="11">
        <v>21868</v>
      </c>
      <c r="F10" s="7">
        <f t="shared" si="1"/>
        <v>3936240</v>
      </c>
      <c r="G10" s="7">
        <f t="shared" si="2"/>
        <v>328020</v>
      </c>
      <c r="H10" s="7">
        <v>328020</v>
      </c>
      <c r="I10" s="7">
        <v>328020</v>
      </c>
      <c r="J10" s="7">
        <v>328020</v>
      </c>
      <c r="K10" s="7">
        <v>328020</v>
      </c>
      <c r="L10" s="7">
        <v>328020</v>
      </c>
      <c r="M10" s="7">
        <v>328020</v>
      </c>
      <c r="N10" s="36">
        <v>328020</v>
      </c>
      <c r="O10" s="36">
        <v>328020</v>
      </c>
      <c r="P10" s="36">
        <v>96855</v>
      </c>
      <c r="Q10" s="36"/>
      <c r="R10" s="36"/>
      <c r="S10" s="36"/>
      <c r="T10" s="27">
        <f t="shared" si="0"/>
        <v>2721015</v>
      </c>
      <c r="U10" s="39">
        <f t="shared" si="3"/>
        <v>69.127263581488933</v>
      </c>
    </row>
    <row r="11" spans="1:24" ht="15.6" thickTop="1" thickBot="1">
      <c r="A11" s="31"/>
      <c r="B11" s="13" t="s">
        <v>28</v>
      </c>
      <c r="C11" s="13">
        <f t="shared" ref="C11:D11" si="4">C6+C7+C8+C9+C10</f>
        <v>51</v>
      </c>
      <c r="D11" s="13">
        <f t="shared" si="4"/>
        <v>193</v>
      </c>
      <c r="E11" s="14">
        <f t="shared" ref="E11:G11" si="5">E6+E7+E8+E9+E10</f>
        <v>53739</v>
      </c>
      <c r="F11" s="14">
        <f t="shared" si="5"/>
        <v>9673020</v>
      </c>
      <c r="G11" s="14">
        <f t="shared" si="5"/>
        <v>806085</v>
      </c>
      <c r="H11" s="14">
        <f t="shared" ref="H11:I11" si="6">SUM(H6:H10)</f>
        <v>806085</v>
      </c>
      <c r="I11" s="26">
        <f t="shared" si="6"/>
        <v>806085</v>
      </c>
      <c r="J11" s="26">
        <f t="shared" ref="J11" si="7">SUM(J6:J10)</f>
        <v>806085</v>
      </c>
      <c r="K11" s="26">
        <f t="shared" ref="K11:T11" si="8">SUM(K6:K10)</f>
        <v>806085</v>
      </c>
      <c r="L11" s="26">
        <f t="shared" si="8"/>
        <v>806085</v>
      </c>
      <c r="M11" s="26">
        <f t="shared" si="8"/>
        <v>806085</v>
      </c>
      <c r="N11" s="26">
        <f t="shared" si="8"/>
        <v>806085</v>
      </c>
      <c r="O11" s="26">
        <f t="shared" si="8"/>
        <v>806085</v>
      </c>
      <c r="P11" s="26">
        <f t="shared" si="8"/>
        <v>574920</v>
      </c>
      <c r="Q11" s="26"/>
      <c r="R11" s="26"/>
      <c r="S11" s="26"/>
      <c r="T11" s="26">
        <f t="shared" si="8"/>
        <v>7023600</v>
      </c>
      <c r="U11" s="40">
        <f t="shared" si="3"/>
        <v>72.610208600829935</v>
      </c>
    </row>
    <row r="12" spans="1:24" ht="15" thickTop="1">
      <c r="A12" s="31" t="s">
        <v>29</v>
      </c>
      <c r="B12" s="3" t="s">
        <v>30</v>
      </c>
      <c r="C12" s="3"/>
      <c r="D12" s="3"/>
      <c r="E12" s="3"/>
      <c r="F12" s="3"/>
      <c r="G12" s="15"/>
      <c r="H12" s="1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</row>
    <row r="13" spans="1:24">
      <c r="A13" s="5">
        <v>6</v>
      </c>
      <c r="B13" s="6" t="s">
        <v>31</v>
      </c>
      <c r="C13" s="6">
        <v>16</v>
      </c>
      <c r="D13" s="6">
        <v>43</v>
      </c>
      <c r="E13" s="7">
        <v>23612</v>
      </c>
      <c r="F13" s="7">
        <f t="shared" ref="F13:F19" si="9">E13*15*12</f>
        <v>4250160</v>
      </c>
      <c r="G13" s="7">
        <f t="shared" ref="G13:G19" si="10">F13/12</f>
        <v>354180</v>
      </c>
      <c r="H13" s="7">
        <v>354180</v>
      </c>
      <c r="I13" s="7">
        <v>354180</v>
      </c>
      <c r="J13" s="7">
        <v>354180</v>
      </c>
      <c r="K13" s="7">
        <v>354180</v>
      </c>
      <c r="L13" s="7">
        <v>354180</v>
      </c>
      <c r="M13" s="7">
        <v>354180</v>
      </c>
      <c r="N13" s="7">
        <v>354180</v>
      </c>
      <c r="O13" s="7">
        <v>354180</v>
      </c>
      <c r="P13" s="27">
        <v>315570</v>
      </c>
      <c r="Q13" s="27"/>
      <c r="R13" s="27"/>
      <c r="S13" s="27"/>
      <c r="T13" s="27">
        <f t="shared" ref="T13:T19" si="11">H13+I13+J13+K13+L13+M13+N13+O13+P13+Q13+R13+S13</f>
        <v>3149010</v>
      </c>
      <c r="U13" s="39">
        <f t="shared" si="3"/>
        <v>74.091563611722862</v>
      </c>
    </row>
    <row r="14" spans="1:24">
      <c r="A14" s="5">
        <v>7</v>
      </c>
      <c r="B14" s="6" t="s">
        <v>32</v>
      </c>
      <c r="C14" s="6">
        <v>3</v>
      </c>
      <c r="D14" s="6">
        <v>3</v>
      </c>
      <c r="E14" s="7">
        <v>2908</v>
      </c>
      <c r="F14" s="7">
        <f t="shared" si="9"/>
        <v>523440</v>
      </c>
      <c r="G14" s="7">
        <f t="shared" si="10"/>
        <v>43620</v>
      </c>
      <c r="H14" s="27">
        <v>43620</v>
      </c>
      <c r="I14" s="27">
        <v>43620</v>
      </c>
      <c r="J14" s="27">
        <v>43620</v>
      </c>
      <c r="K14" s="27">
        <v>43620</v>
      </c>
      <c r="L14" s="27">
        <v>43620</v>
      </c>
      <c r="M14" s="27">
        <v>43620</v>
      </c>
      <c r="N14" s="27">
        <v>43620</v>
      </c>
      <c r="O14" s="27">
        <v>43620</v>
      </c>
      <c r="P14" s="27">
        <v>43620</v>
      </c>
      <c r="Q14" s="27"/>
      <c r="R14" s="27"/>
      <c r="S14" s="27"/>
      <c r="T14" s="27">
        <f t="shared" si="11"/>
        <v>392580</v>
      </c>
      <c r="U14" s="39">
        <f t="shared" si="3"/>
        <v>75</v>
      </c>
    </row>
    <row r="15" spans="1:24">
      <c r="A15" s="5">
        <v>8</v>
      </c>
      <c r="B15" s="6" t="s">
        <v>33</v>
      </c>
      <c r="C15" s="6">
        <v>2</v>
      </c>
      <c r="D15" s="6">
        <v>2</v>
      </c>
      <c r="E15" s="7">
        <v>2123</v>
      </c>
      <c r="F15" s="7">
        <f t="shared" si="9"/>
        <v>382140</v>
      </c>
      <c r="G15" s="7">
        <f t="shared" si="10"/>
        <v>31845</v>
      </c>
      <c r="H15" s="27">
        <v>31845</v>
      </c>
      <c r="I15" s="27">
        <v>31845</v>
      </c>
      <c r="J15" s="27">
        <v>31845</v>
      </c>
      <c r="K15" s="27">
        <v>31845</v>
      </c>
      <c r="L15" s="27">
        <v>31845</v>
      </c>
      <c r="M15" s="27">
        <v>31845</v>
      </c>
      <c r="N15" s="27">
        <v>31845</v>
      </c>
      <c r="O15" s="27">
        <v>31845</v>
      </c>
      <c r="P15" s="27">
        <v>31845</v>
      </c>
      <c r="Q15" s="27"/>
      <c r="R15" s="27"/>
      <c r="S15" s="27"/>
      <c r="T15" s="27">
        <f t="shared" si="11"/>
        <v>286605</v>
      </c>
      <c r="U15" s="39">
        <f t="shared" si="3"/>
        <v>75</v>
      </c>
    </row>
    <row r="16" spans="1:24">
      <c r="A16" s="5">
        <v>9</v>
      </c>
      <c r="B16" s="6" t="s">
        <v>34</v>
      </c>
      <c r="C16" s="6">
        <v>5</v>
      </c>
      <c r="D16" s="6">
        <v>5</v>
      </c>
      <c r="E16" s="7">
        <v>5745</v>
      </c>
      <c r="F16" s="7">
        <f t="shared" si="9"/>
        <v>1034100</v>
      </c>
      <c r="G16" s="7">
        <f t="shared" si="10"/>
        <v>86175</v>
      </c>
      <c r="H16" s="27">
        <v>86175</v>
      </c>
      <c r="I16" s="27">
        <v>86175</v>
      </c>
      <c r="J16" s="27">
        <v>86175</v>
      </c>
      <c r="K16" s="27">
        <v>86175</v>
      </c>
      <c r="L16" s="27">
        <v>86175</v>
      </c>
      <c r="M16" s="27">
        <v>86175</v>
      </c>
      <c r="N16" s="27">
        <v>86175</v>
      </c>
      <c r="O16" s="27">
        <v>86175</v>
      </c>
      <c r="P16" s="27">
        <v>86175</v>
      </c>
      <c r="Q16" s="27"/>
      <c r="R16" s="27"/>
      <c r="S16" s="27"/>
      <c r="T16" s="27">
        <f t="shared" si="11"/>
        <v>775575</v>
      </c>
      <c r="U16" s="39">
        <f t="shared" si="3"/>
        <v>75</v>
      </c>
      <c r="X16" t="s">
        <v>63</v>
      </c>
    </row>
    <row r="17" spans="1:30">
      <c r="A17" s="5">
        <v>10</v>
      </c>
      <c r="B17" s="6" t="s">
        <v>35</v>
      </c>
      <c r="C17" s="6">
        <v>13</v>
      </c>
      <c r="D17" s="6">
        <v>16</v>
      </c>
      <c r="E17" s="7">
        <v>22451</v>
      </c>
      <c r="F17" s="7">
        <f t="shared" si="9"/>
        <v>4041180</v>
      </c>
      <c r="G17" s="7">
        <f t="shared" si="10"/>
        <v>336765</v>
      </c>
      <c r="H17" s="27">
        <v>336765</v>
      </c>
      <c r="I17" s="27">
        <v>336765</v>
      </c>
      <c r="J17" s="27">
        <v>336765</v>
      </c>
      <c r="K17" s="27">
        <v>336765</v>
      </c>
      <c r="L17" s="27">
        <v>336765</v>
      </c>
      <c r="M17" s="27">
        <v>336765</v>
      </c>
      <c r="N17" s="27">
        <v>336765</v>
      </c>
      <c r="O17" s="27">
        <v>336765</v>
      </c>
      <c r="P17" s="27">
        <v>336765</v>
      </c>
      <c r="Q17" s="27"/>
      <c r="R17" s="27"/>
      <c r="S17" s="27"/>
      <c r="T17" s="27">
        <f t="shared" si="11"/>
        <v>3030885</v>
      </c>
      <c r="U17" s="39">
        <f t="shared" si="3"/>
        <v>75</v>
      </c>
    </row>
    <row r="18" spans="1:30">
      <c r="A18" s="5">
        <v>11</v>
      </c>
      <c r="B18" s="6" t="s">
        <v>36</v>
      </c>
      <c r="C18" s="6">
        <v>12</v>
      </c>
      <c r="D18" s="6">
        <v>35</v>
      </c>
      <c r="E18" s="7">
        <v>18174</v>
      </c>
      <c r="F18" s="7">
        <f t="shared" si="9"/>
        <v>3271320</v>
      </c>
      <c r="G18" s="7">
        <f t="shared" si="10"/>
        <v>272610</v>
      </c>
      <c r="H18" s="27">
        <v>272610</v>
      </c>
      <c r="I18" s="27">
        <v>272610</v>
      </c>
      <c r="J18" s="27">
        <v>272610</v>
      </c>
      <c r="K18" s="27">
        <v>272610</v>
      </c>
      <c r="L18" s="27">
        <v>272610</v>
      </c>
      <c r="M18" s="27">
        <v>272610</v>
      </c>
      <c r="N18" s="27">
        <v>224220</v>
      </c>
      <c r="O18" s="27">
        <v>224220</v>
      </c>
      <c r="P18" s="27">
        <v>193515</v>
      </c>
      <c r="Q18" s="27"/>
      <c r="R18" s="27"/>
      <c r="S18" s="27"/>
      <c r="T18" s="27">
        <f t="shared" si="11"/>
        <v>2277615</v>
      </c>
      <c r="U18" s="39">
        <f t="shared" si="3"/>
        <v>69.623729870510985</v>
      </c>
      <c r="AC18" s="56"/>
      <c r="AD18" s="56"/>
    </row>
    <row r="19" spans="1:30" ht="15" thickBot="1">
      <c r="A19" s="5">
        <v>12</v>
      </c>
      <c r="B19" s="10" t="s">
        <v>37</v>
      </c>
      <c r="C19" s="10">
        <v>11</v>
      </c>
      <c r="D19" s="10">
        <v>17</v>
      </c>
      <c r="E19" s="11">
        <v>23987</v>
      </c>
      <c r="F19" s="7">
        <f t="shared" si="9"/>
        <v>4317660</v>
      </c>
      <c r="G19" s="7">
        <f t="shared" si="10"/>
        <v>359805</v>
      </c>
      <c r="H19" s="36">
        <v>359805</v>
      </c>
      <c r="I19" s="36">
        <v>359805</v>
      </c>
      <c r="J19" s="36">
        <v>359805</v>
      </c>
      <c r="K19" s="36">
        <v>359805</v>
      </c>
      <c r="L19" s="36">
        <v>359805</v>
      </c>
      <c r="M19" s="36">
        <v>359805</v>
      </c>
      <c r="N19" s="36">
        <v>359805</v>
      </c>
      <c r="O19" s="36">
        <v>359805</v>
      </c>
      <c r="P19" s="36">
        <v>228285</v>
      </c>
      <c r="Q19" s="36"/>
      <c r="R19" s="36"/>
      <c r="S19" s="36"/>
      <c r="T19" s="27">
        <f t="shared" si="11"/>
        <v>3106725</v>
      </c>
      <c r="U19" s="39">
        <f t="shared" si="3"/>
        <v>71.95390558774892</v>
      </c>
      <c r="AC19" s="56"/>
      <c r="AD19" s="56"/>
    </row>
    <row r="20" spans="1:30" ht="15.6" thickTop="1" thickBot="1">
      <c r="A20" s="31"/>
      <c r="B20" s="13" t="s">
        <v>38</v>
      </c>
      <c r="C20" s="13">
        <f t="shared" ref="C20:D20" si="12">C13+C14+C15+C16+C17+C18+C19</f>
        <v>62</v>
      </c>
      <c r="D20" s="13">
        <f t="shared" si="12"/>
        <v>121</v>
      </c>
      <c r="E20" s="14">
        <f t="shared" ref="E20:G20" si="13">E13+E14+E15+E16+E17+E18+E19</f>
        <v>99000</v>
      </c>
      <c r="F20" s="37">
        <f t="shared" si="13"/>
        <v>17820000</v>
      </c>
      <c r="G20" s="14">
        <f t="shared" si="13"/>
        <v>1485000</v>
      </c>
      <c r="H20" s="14">
        <f t="shared" ref="H20:L20" si="14">SUM(H13:H19)</f>
        <v>1485000</v>
      </c>
      <c r="I20" s="26">
        <f t="shared" si="14"/>
        <v>1485000</v>
      </c>
      <c r="J20" s="26">
        <f t="shared" si="14"/>
        <v>1485000</v>
      </c>
      <c r="K20" s="26">
        <f t="shared" si="14"/>
        <v>1485000</v>
      </c>
      <c r="L20" s="26">
        <f t="shared" si="14"/>
        <v>1485000</v>
      </c>
      <c r="M20" s="26">
        <f>SUM(M13:M19)</f>
        <v>1485000</v>
      </c>
      <c r="N20" s="26">
        <f t="shared" ref="N20:T20" si="15">SUM(N13:N19)</f>
        <v>1436610</v>
      </c>
      <c r="O20" s="26">
        <f t="shared" si="15"/>
        <v>1436610</v>
      </c>
      <c r="P20" s="26">
        <f t="shared" si="15"/>
        <v>1235775</v>
      </c>
      <c r="Q20" s="26"/>
      <c r="R20" s="26"/>
      <c r="S20" s="26"/>
      <c r="T20" s="26">
        <f t="shared" si="15"/>
        <v>13018995</v>
      </c>
      <c r="U20" s="40">
        <f t="shared" si="3"/>
        <v>73.058333333333337</v>
      </c>
      <c r="AC20" s="56"/>
      <c r="AD20" s="56"/>
    </row>
    <row r="21" spans="1:30" ht="15" thickTop="1">
      <c r="A21" s="31" t="s">
        <v>39</v>
      </c>
      <c r="B21" s="3" t="s">
        <v>40</v>
      </c>
      <c r="C21" s="3"/>
      <c r="D21" s="3"/>
      <c r="E21" s="3"/>
      <c r="F21" s="3"/>
      <c r="G21" s="15"/>
      <c r="H21" s="1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3"/>
      <c r="AC21" s="56">
        <v>50000</v>
      </c>
      <c r="AD21" s="56"/>
    </row>
    <row r="22" spans="1:30">
      <c r="A22" s="17">
        <v>13</v>
      </c>
      <c r="B22" s="18" t="s">
        <v>41</v>
      </c>
      <c r="C22" s="6">
        <v>11</v>
      </c>
      <c r="D22" s="6">
        <v>52</v>
      </c>
      <c r="E22" s="7">
        <v>8609</v>
      </c>
      <c r="F22" s="7">
        <f t="shared" ref="F22:F28" si="16">E22*15*12</f>
        <v>1549620</v>
      </c>
      <c r="G22" s="7">
        <f t="shared" ref="G22:G28" si="17">F22/12</f>
        <v>129135</v>
      </c>
      <c r="H22" s="27">
        <v>129135</v>
      </c>
      <c r="I22" s="27">
        <v>129135</v>
      </c>
      <c r="J22" s="27">
        <v>129135</v>
      </c>
      <c r="K22" s="27">
        <v>129135</v>
      </c>
      <c r="L22" s="27">
        <v>129135</v>
      </c>
      <c r="M22" s="27">
        <v>129135</v>
      </c>
      <c r="N22" s="27">
        <v>129135</v>
      </c>
      <c r="O22" s="27">
        <v>129135</v>
      </c>
      <c r="P22" s="27">
        <v>83745</v>
      </c>
      <c r="Q22" s="27"/>
      <c r="R22" s="27"/>
      <c r="S22" s="27"/>
      <c r="T22" s="27">
        <f t="shared" ref="T22:T28" si="18">H22+I22+J22+K22+L22+M22+N22+O22+P22+Q22+R22+S22</f>
        <v>1116825</v>
      </c>
      <c r="U22" s="39">
        <f t="shared" si="3"/>
        <v>72.070894800015481</v>
      </c>
      <c r="AC22" s="56">
        <v>45000</v>
      </c>
      <c r="AD22" s="56"/>
    </row>
    <row r="23" spans="1:30">
      <c r="A23" s="17">
        <v>14</v>
      </c>
      <c r="B23" s="6" t="s">
        <v>42</v>
      </c>
      <c r="C23" s="6">
        <v>4</v>
      </c>
      <c r="D23" s="6">
        <v>15</v>
      </c>
      <c r="E23" s="7">
        <v>1003</v>
      </c>
      <c r="F23" s="7">
        <f t="shared" si="16"/>
        <v>180540</v>
      </c>
      <c r="G23" s="7">
        <f t="shared" si="17"/>
        <v>15045</v>
      </c>
      <c r="H23" s="27">
        <v>15045</v>
      </c>
      <c r="I23" s="27">
        <v>15045</v>
      </c>
      <c r="J23" s="27">
        <v>15045</v>
      </c>
      <c r="K23" s="27">
        <v>15045</v>
      </c>
      <c r="L23" s="27">
        <v>15045</v>
      </c>
      <c r="M23" s="27">
        <v>15045</v>
      </c>
      <c r="N23" s="27">
        <v>15045</v>
      </c>
      <c r="O23" s="27">
        <v>15045</v>
      </c>
      <c r="P23" s="27">
        <v>15045</v>
      </c>
      <c r="Q23" s="27"/>
      <c r="R23" s="27"/>
      <c r="S23" s="27"/>
      <c r="T23" s="27">
        <f t="shared" si="18"/>
        <v>135405</v>
      </c>
      <c r="U23" s="39">
        <f t="shared" si="3"/>
        <v>75</v>
      </c>
      <c r="AC23" s="56">
        <v>67500</v>
      </c>
      <c r="AD23" s="56"/>
    </row>
    <row r="24" spans="1:30">
      <c r="A24" s="17">
        <v>15</v>
      </c>
      <c r="B24" s="6" t="s">
        <v>43</v>
      </c>
      <c r="C24" s="6">
        <v>2</v>
      </c>
      <c r="D24" s="6">
        <v>13</v>
      </c>
      <c r="E24" s="7">
        <v>2256</v>
      </c>
      <c r="F24" s="7">
        <f t="shared" si="16"/>
        <v>406080</v>
      </c>
      <c r="G24" s="7">
        <f t="shared" si="17"/>
        <v>33840</v>
      </c>
      <c r="H24" s="27">
        <v>33840</v>
      </c>
      <c r="I24" s="27">
        <v>33840</v>
      </c>
      <c r="J24" s="27">
        <v>33840</v>
      </c>
      <c r="K24" s="27">
        <v>33840</v>
      </c>
      <c r="L24" s="27">
        <v>33840</v>
      </c>
      <c r="M24" s="27">
        <v>33840</v>
      </c>
      <c r="N24" s="27">
        <v>33840</v>
      </c>
      <c r="O24" s="27">
        <v>33840</v>
      </c>
      <c r="P24" s="27">
        <v>33840</v>
      </c>
      <c r="Q24" s="27"/>
      <c r="R24" s="27"/>
      <c r="S24" s="27"/>
      <c r="T24" s="27">
        <f t="shared" si="18"/>
        <v>304560</v>
      </c>
      <c r="U24" s="39">
        <f t="shared" si="3"/>
        <v>75</v>
      </c>
      <c r="AC24" s="56">
        <v>42500</v>
      </c>
      <c r="AD24" s="56"/>
    </row>
    <row r="25" spans="1:30">
      <c r="A25" s="17">
        <v>16</v>
      </c>
      <c r="B25" s="6" t="s">
        <v>44</v>
      </c>
      <c r="C25" s="6">
        <v>8</v>
      </c>
      <c r="D25" s="6">
        <v>64</v>
      </c>
      <c r="E25" s="7">
        <v>10799</v>
      </c>
      <c r="F25" s="7">
        <f t="shared" si="16"/>
        <v>1943820</v>
      </c>
      <c r="G25" s="7">
        <f t="shared" si="17"/>
        <v>161985</v>
      </c>
      <c r="H25" s="27">
        <v>161985</v>
      </c>
      <c r="I25" s="27">
        <v>161985</v>
      </c>
      <c r="J25" s="27">
        <v>161985</v>
      </c>
      <c r="K25" s="27">
        <v>161985</v>
      </c>
      <c r="L25" s="27">
        <v>161985</v>
      </c>
      <c r="M25" s="27">
        <v>161985</v>
      </c>
      <c r="N25" s="27">
        <v>161985</v>
      </c>
      <c r="O25" s="27">
        <v>161985</v>
      </c>
      <c r="P25" s="27">
        <v>161985</v>
      </c>
      <c r="Q25" s="27"/>
      <c r="R25" s="27"/>
      <c r="S25" s="27"/>
      <c r="T25" s="27">
        <f t="shared" si="18"/>
        <v>1457865</v>
      </c>
      <c r="U25" s="39">
        <f t="shared" si="3"/>
        <v>75</v>
      </c>
      <c r="AC25" s="56">
        <v>40000</v>
      </c>
      <c r="AD25" s="56"/>
    </row>
    <row r="26" spans="1:30">
      <c r="A26" s="17">
        <v>17</v>
      </c>
      <c r="B26" s="6" t="s">
        <v>45</v>
      </c>
      <c r="C26" s="6">
        <v>14</v>
      </c>
      <c r="D26" s="6">
        <v>74</v>
      </c>
      <c r="E26" s="7">
        <v>20545</v>
      </c>
      <c r="F26" s="7">
        <f t="shared" si="16"/>
        <v>3698100</v>
      </c>
      <c r="G26" s="7">
        <f t="shared" si="17"/>
        <v>308175</v>
      </c>
      <c r="H26" s="27">
        <v>308175</v>
      </c>
      <c r="I26" s="27">
        <v>308175</v>
      </c>
      <c r="J26" s="27">
        <v>308175</v>
      </c>
      <c r="K26" s="27">
        <v>308175</v>
      </c>
      <c r="L26" s="27">
        <v>300735</v>
      </c>
      <c r="M26" s="27">
        <v>300735</v>
      </c>
      <c r="N26" s="27">
        <v>302865</v>
      </c>
      <c r="O26" s="27">
        <v>302865</v>
      </c>
      <c r="P26" s="27">
        <v>30135</v>
      </c>
      <c r="Q26" s="27"/>
      <c r="R26" s="27"/>
      <c r="S26" s="27"/>
      <c r="T26" s="27">
        <f t="shared" si="18"/>
        <v>2470035</v>
      </c>
      <c r="U26" s="39">
        <f t="shared" si="3"/>
        <v>66.792001297963822</v>
      </c>
      <c r="AC26" s="56">
        <v>50000</v>
      </c>
      <c r="AD26" s="56"/>
    </row>
    <row r="27" spans="1:30">
      <c r="A27" s="17">
        <v>18</v>
      </c>
      <c r="B27" s="6" t="s">
        <v>46</v>
      </c>
      <c r="C27" s="6">
        <v>7</v>
      </c>
      <c r="D27" s="6">
        <v>37</v>
      </c>
      <c r="E27" s="7">
        <v>8269</v>
      </c>
      <c r="F27" s="7">
        <f t="shared" si="16"/>
        <v>1488420</v>
      </c>
      <c r="G27" s="7">
        <f t="shared" si="17"/>
        <v>124035</v>
      </c>
      <c r="H27" s="27">
        <v>124035</v>
      </c>
      <c r="I27" s="27">
        <v>124035</v>
      </c>
      <c r="J27" s="27">
        <v>124035</v>
      </c>
      <c r="K27" s="27">
        <v>124035</v>
      </c>
      <c r="L27" s="27">
        <v>124035</v>
      </c>
      <c r="M27" s="27">
        <v>124035</v>
      </c>
      <c r="N27" s="27">
        <v>124035</v>
      </c>
      <c r="O27" s="27">
        <v>124035</v>
      </c>
      <c r="P27" s="27">
        <v>124035</v>
      </c>
      <c r="Q27" s="27"/>
      <c r="R27" s="27"/>
      <c r="S27" s="27"/>
      <c r="T27" s="27">
        <f t="shared" si="18"/>
        <v>1116315</v>
      </c>
      <c r="U27" s="39">
        <f t="shared" si="3"/>
        <v>75</v>
      </c>
      <c r="AC27" s="56">
        <v>50000</v>
      </c>
      <c r="AD27" s="56"/>
    </row>
    <row r="28" spans="1:30" ht="15" thickBot="1">
      <c r="A28" s="17">
        <v>19</v>
      </c>
      <c r="B28" s="10" t="s">
        <v>47</v>
      </c>
      <c r="C28" s="10">
        <v>14</v>
      </c>
      <c r="D28" s="10">
        <v>75</v>
      </c>
      <c r="E28" s="11">
        <v>16771</v>
      </c>
      <c r="F28" s="7">
        <f t="shared" si="16"/>
        <v>3018780</v>
      </c>
      <c r="G28" s="7">
        <f t="shared" si="17"/>
        <v>251565</v>
      </c>
      <c r="H28" s="36">
        <v>251565</v>
      </c>
      <c r="I28" s="36">
        <v>251565</v>
      </c>
      <c r="J28" s="36">
        <v>251565</v>
      </c>
      <c r="K28" s="36">
        <v>251565</v>
      </c>
      <c r="L28" s="36">
        <v>251565</v>
      </c>
      <c r="M28" s="36">
        <v>251565</v>
      </c>
      <c r="N28" s="36">
        <v>251165</v>
      </c>
      <c r="O28" s="36">
        <v>251165</v>
      </c>
      <c r="P28" s="36">
        <v>128040</v>
      </c>
      <c r="Q28" s="36"/>
      <c r="R28" s="36"/>
      <c r="S28" s="36"/>
      <c r="T28" s="27">
        <f t="shared" si="18"/>
        <v>2139760</v>
      </c>
      <c r="U28" s="54">
        <f t="shared" si="3"/>
        <v>70.881614427020196</v>
      </c>
      <c r="AC28" s="56">
        <v>20000</v>
      </c>
      <c r="AD28" s="56"/>
    </row>
    <row r="29" spans="1:30" ht="15.6" thickTop="1" thickBot="1">
      <c r="A29" s="32"/>
      <c r="B29" s="21" t="s">
        <v>48</v>
      </c>
      <c r="C29" s="21">
        <f t="shared" ref="C29:G29" si="19">C22+C23+C24+C25+C26+C27+C28</f>
        <v>60</v>
      </c>
      <c r="D29" s="21">
        <f t="shared" si="19"/>
        <v>330</v>
      </c>
      <c r="E29" s="22">
        <f t="shared" si="19"/>
        <v>68252</v>
      </c>
      <c r="F29" s="28">
        <f t="shared" si="19"/>
        <v>12285360</v>
      </c>
      <c r="G29" s="22">
        <f t="shared" si="19"/>
        <v>1023780</v>
      </c>
      <c r="H29" s="38">
        <f t="shared" ref="H29:M29" si="20">SUM(H22:H28)</f>
        <v>1023780</v>
      </c>
      <c r="I29" s="38">
        <f t="shared" si="20"/>
        <v>1023780</v>
      </c>
      <c r="J29" s="38">
        <f t="shared" si="20"/>
        <v>1023780</v>
      </c>
      <c r="K29" s="38">
        <f t="shared" si="20"/>
        <v>1023780</v>
      </c>
      <c r="L29" s="38">
        <f t="shared" si="20"/>
        <v>1016340</v>
      </c>
      <c r="M29" s="38">
        <f t="shared" si="20"/>
        <v>1016340</v>
      </c>
      <c r="N29" s="38">
        <f t="shared" ref="N29:T29" si="21">SUM(N22:N28)</f>
        <v>1018070</v>
      </c>
      <c r="O29" s="38">
        <f t="shared" si="21"/>
        <v>1018070</v>
      </c>
      <c r="P29" s="38">
        <f t="shared" si="21"/>
        <v>576825</v>
      </c>
      <c r="Q29" s="38">
        <f t="shared" si="21"/>
        <v>0</v>
      </c>
      <c r="R29" s="38">
        <f t="shared" si="21"/>
        <v>0</v>
      </c>
      <c r="S29" s="38">
        <f t="shared" si="21"/>
        <v>0</v>
      </c>
      <c r="T29" s="38">
        <f t="shared" si="21"/>
        <v>8740765</v>
      </c>
      <c r="U29" s="55">
        <f t="shared" si="3"/>
        <v>71.147813332291449</v>
      </c>
      <c r="AC29" s="56"/>
      <c r="AD29" s="56"/>
    </row>
    <row r="30" spans="1:30" ht="15.6" thickTop="1" thickBot="1">
      <c r="A30" s="33"/>
      <c r="B30" s="21" t="s">
        <v>49</v>
      </c>
      <c r="C30" s="21">
        <f t="shared" ref="C30:J30" si="22">C11+C20+C29</f>
        <v>173</v>
      </c>
      <c r="D30" s="21">
        <f t="shared" si="22"/>
        <v>644</v>
      </c>
      <c r="E30" s="22">
        <f t="shared" si="22"/>
        <v>220991</v>
      </c>
      <c r="F30" s="28">
        <f t="shared" si="22"/>
        <v>39778380</v>
      </c>
      <c r="G30" s="22">
        <f t="shared" si="22"/>
        <v>3314865</v>
      </c>
      <c r="H30" s="22">
        <f>SUM(H11+H20+H29)</f>
        <v>3314865</v>
      </c>
      <c r="I30" s="38">
        <f>SUM(I11+I20+I29)</f>
        <v>3314865</v>
      </c>
      <c r="J30" s="22">
        <f t="shared" si="22"/>
        <v>3314865</v>
      </c>
      <c r="K30" s="22">
        <f t="shared" ref="K30:N30" si="23">K11+K20+K29</f>
        <v>3314865</v>
      </c>
      <c r="L30" s="22">
        <f t="shared" si="23"/>
        <v>3307425</v>
      </c>
      <c r="M30" s="22">
        <f t="shared" si="23"/>
        <v>3307425</v>
      </c>
      <c r="N30" s="22">
        <f t="shared" si="23"/>
        <v>3260765</v>
      </c>
      <c r="O30" s="22">
        <f t="shared" ref="O30:T30" si="24">SUM(O11+O20+O29)</f>
        <v>3260765</v>
      </c>
      <c r="P30" s="22">
        <f t="shared" si="24"/>
        <v>2387520</v>
      </c>
      <c r="Q30" s="22">
        <f t="shared" si="24"/>
        <v>0</v>
      </c>
      <c r="R30" s="22">
        <f t="shared" si="24"/>
        <v>0</v>
      </c>
      <c r="S30" s="22">
        <f t="shared" si="24"/>
        <v>0</v>
      </c>
      <c r="T30" s="22">
        <f t="shared" si="24"/>
        <v>28783360</v>
      </c>
      <c r="U30" s="55">
        <f t="shared" si="3"/>
        <v>72.359306738987357</v>
      </c>
      <c r="AC30" s="56"/>
      <c r="AD30" s="56"/>
    </row>
    <row r="31" spans="1:30" ht="15" thickTop="1">
      <c r="AC31" s="56">
        <f>SUM(AC21:AC30)</f>
        <v>365000</v>
      </c>
      <c r="AD31" s="56"/>
    </row>
  </sheetData>
  <mergeCells count="11">
    <mergeCell ref="A3:A4"/>
    <mergeCell ref="B3:B4"/>
    <mergeCell ref="C3:C4"/>
    <mergeCell ref="D3:D4"/>
    <mergeCell ref="E3:E4"/>
    <mergeCell ref="F3:F4"/>
    <mergeCell ref="G3:G4"/>
    <mergeCell ref="A1:U1"/>
    <mergeCell ref="H3:S3"/>
    <mergeCell ref="U3:U4"/>
    <mergeCell ref="T3:T4"/>
  </mergeCells>
  <pageMargins left="1.1811023622047245" right="0.70866141732283472" top="0.74803149606299213" bottom="0.74803149606299213" header="0.31496062992125984" footer="0.31496062992125984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1"/>
  <sheetViews>
    <sheetView topLeftCell="A19" zoomScale="85" zoomScaleNormal="85" workbookViewId="0">
      <selection activeCell="A32" sqref="A32:XFD49"/>
    </sheetView>
  </sheetViews>
  <sheetFormatPr defaultColWidth="9" defaultRowHeight="14.4"/>
  <cols>
    <col min="1" max="1" width="5.109375" customWidth="1"/>
    <col min="2" max="2" width="19.44140625" customWidth="1"/>
    <col min="3" max="3" width="4.88671875" customWidth="1"/>
    <col min="4" max="4" width="4.5546875" customWidth="1"/>
    <col min="5" max="5" width="8.6640625" customWidth="1"/>
    <col min="6" max="6" width="10.5546875" customWidth="1"/>
    <col min="7" max="7" width="14" customWidth="1"/>
    <col min="8" max="8" width="14.44140625" customWidth="1"/>
    <col min="9" max="9" width="14" customWidth="1"/>
    <col min="10" max="10" width="14.109375" customWidth="1"/>
    <col min="11" max="11" width="14.77734375" customWidth="1"/>
    <col min="12" max="12" width="14.109375" customWidth="1"/>
    <col min="13" max="13" width="14.5546875" customWidth="1"/>
    <col min="14" max="14" width="13.88671875" customWidth="1"/>
    <col min="15" max="15" width="12.5546875" customWidth="1"/>
    <col min="16" max="16" width="11.33203125" customWidth="1"/>
    <col min="17" max="18" width="8" customWidth="1"/>
    <col min="19" max="19" width="12.88671875" customWidth="1"/>
    <col min="20" max="20" width="15.5546875" customWidth="1"/>
    <col min="21" max="22" width="14.6640625" customWidth="1"/>
    <col min="23" max="23" width="8.5546875" customWidth="1"/>
    <col min="25" max="25" width="11.33203125" bestFit="1" customWidth="1"/>
  </cols>
  <sheetData>
    <row r="1" spans="1:25">
      <c r="A1" s="57" t="s">
        <v>57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47"/>
    </row>
    <row r="2" spans="1:25" ht="15" thickBot="1"/>
    <row r="3" spans="1:25" ht="15.75" customHeight="1" thickTop="1" thickBot="1">
      <c r="A3" s="69" t="s">
        <v>0</v>
      </c>
      <c r="B3" s="69" t="s">
        <v>1</v>
      </c>
      <c r="C3" s="69" t="s">
        <v>2</v>
      </c>
      <c r="D3" s="69" t="s">
        <v>3</v>
      </c>
      <c r="E3" s="69" t="s">
        <v>4</v>
      </c>
      <c r="F3" s="69" t="s">
        <v>6</v>
      </c>
      <c r="G3" s="64" t="s">
        <v>50</v>
      </c>
      <c r="H3" s="65"/>
      <c r="I3" s="65"/>
      <c r="J3" s="65"/>
      <c r="K3" s="65"/>
      <c r="L3" s="65"/>
      <c r="M3" s="65"/>
      <c r="N3" s="65"/>
      <c r="O3" s="65"/>
      <c r="P3" s="65"/>
      <c r="Q3" s="65"/>
      <c r="R3" s="66"/>
      <c r="S3" s="46"/>
      <c r="T3" s="67" t="s">
        <v>58</v>
      </c>
      <c r="U3" s="67" t="s">
        <v>60</v>
      </c>
      <c r="V3" s="67" t="s">
        <v>61</v>
      </c>
      <c r="W3" s="69" t="s">
        <v>51</v>
      </c>
    </row>
    <row r="4" spans="1:25" ht="57.75" customHeight="1" thickTop="1" thickBot="1">
      <c r="A4" s="70"/>
      <c r="B4" s="70"/>
      <c r="C4" s="70"/>
      <c r="D4" s="70"/>
      <c r="E4" s="70"/>
      <c r="F4" s="70"/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52</v>
      </c>
      <c r="O4" s="1" t="s">
        <v>53</v>
      </c>
      <c r="P4" s="1" t="s">
        <v>54</v>
      </c>
      <c r="Q4" s="1" t="s">
        <v>55</v>
      </c>
      <c r="R4" s="1" t="s">
        <v>56</v>
      </c>
      <c r="S4" s="43" t="s">
        <v>59</v>
      </c>
      <c r="T4" s="68"/>
      <c r="U4" s="68"/>
      <c r="V4" s="68"/>
      <c r="W4" s="70"/>
    </row>
    <row r="5" spans="1:25" ht="15" thickTop="1">
      <c r="A5" s="2" t="s">
        <v>21</v>
      </c>
      <c r="B5" s="3" t="s">
        <v>22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9"/>
      <c r="V5" s="51"/>
      <c r="W5" s="50"/>
    </row>
    <row r="6" spans="1:25">
      <c r="A6" s="5">
        <v>1</v>
      </c>
      <c r="B6" s="6" t="s">
        <v>23</v>
      </c>
      <c r="C6" s="6">
        <v>10</v>
      </c>
      <c r="D6" s="6">
        <v>10</v>
      </c>
      <c r="E6" s="7">
        <v>9273</v>
      </c>
      <c r="F6" s="7">
        <f>E6*15*12/12</f>
        <v>139095</v>
      </c>
      <c r="G6" s="7">
        <v>206712000</v>
      </c>
      <c r="H6" s="41">
        <v>194712000</v>
      </c>
      <c r="I6" s="7">
        <v>194712000</v>
      </c>
      <c r="J6" s="7">
        <v>194712000</v>
      </c>
      <c r="K6" s="7">
        <v>184744000</v>
      </c>
      <c r="L6" s="7">
        <v>138078000</v>
      </c>
      <c r="M6" s="8">
        <v>17502000</v>
      </c>
      <c r="N6" s="8"/>
      <c r="O6" s="24"/>
      <c r="P6" s="24"/>
      <c r="Q6" s="24"/>
      <c r="R6" s="24"/>
      <c r="S6" s="8">
        <f>'REKAP RASTRA 2017'!H6+'REKAP RASTRA 2017'!I6+'REKAP RASTRA 2017'!J6+'REKAP RASTRA 2017'!K6+'REKAP RASTRA 2017'!L6+'REKAP RASTRA 2017'!M6+'REKAP RASTRA 2017'!N6+'REKAP RASTRA 2017'!O6+'REKAP RASTRA 2017'!P6+'REKAP RASTRA 2017'!Q6+'REKAP RASTRA 2017'!R6+'REKAP RASTRA 2017'!S6</f>
        <v>1251855</v>
      </c>
      <c r="T6" s="24">
        <f>S6*1600</f>
        <v>2002968000</v>
      </c>
      <c r="U6" s="24">
        <f>G6+H6+I6+J6+K6+L6+M6+N6+O6+P6+Q6+R6</f>
        <v>1131172000</v>
      </c>
      <c r="V6" s="48">
        <f>T6-U6</f>
        <v>871796000</v>
      </c>
      <c r="W6" s="45">
        <f t="shared" ref="W6:W8" si="0">U6/T6*100</f>
        <v>56.474791409548232</v>
      </c>
    </row>
    <row r="7" spans="1:25">
      <c r="A7" s="5">
        <v>2</v>
      </c>
      <c r="B7" s="6" t="s">
        <v>24</v>
      </c>
      <c r="C7" s="6">
        <v>11</v>
      </c>
      <c r="D7" s="6">
        <v>47</v>
      </c>
      <c r="E7" s="7">
        <v>0</v>
      </c>
      <c r="F7" s="7">
        <f t="shared" ref="F7:F10" si="1">E7*15*12/12</f>
        <v>0</v>
      </c>
      <c r="G7" s="7"/>
      <c r="H7" s="7"/>
      <c r="I7" s="7"/>
      <c r="J7" s="7"/>
      <c r="K7" s="7">
        <v>0</v>
      </c>
      <c r="L7" s="7">
        <v>0</v>
      </c>
      <c r="M7" s="7"/>
      <c r="N7" s="7"/>
      <c r="O7" s="7"/>
      <c r="P7" s="8"/>
      <c r="Q7" s="8"/>
      <c r="R7" s="8"/>
      <c r="S7" s="8">
        <f>'REKAP RASTRA 2017'!H7+'REKAP RASTRA 2017'!I7+'REKAP RASTRA 2017'!J7+'REKAP RASTRA 2017'!K7+'REKAP RASTRA 2017'!L7+'REKAP RASTRA 2017'!M7+'REKAP RASTRA 2017'!N7+'REKAP RASTRA 2017'!O7+'REKAP RASTRA 2017'!P7+'REKAP RASTRA 2017'!Q7+'REKAP RASTRA 2017'!R7+'REKAP RASTRA 2017'!S7</f>
        <v>0</v>
      </c>
      <c r="T7" s="24">
        <f t="shared" ref="T7:T10" si="2">S7*1600</f>
        <v>0</v>
      </c>
      <c r="U7" s="24">
        <f t="shared" ref="U7:U10" si="3">G7+H7+I7+J7+K7+L7+M7+N7+O7+P7+Q7+R7</f>
        <v>0</v>
      </c>
      <c r="V7" s="48">
        <f t="shared" ref="V7:V10" si="4">T7-U7</f>
        <v>0</v>
      </c>
      <c r="W7" s="45">
        <v>0</v>
      </c>
    </row>
    <row r="8" spans="1:25">
      <c r="A8" s="5">
        <v>3</v>
      </c>
      <c r="B8" s="6" t="s">
        <v>25</v>
      </c>
      <c r="C8" s="6">
        <v>4</v>
      </c>
      <c r="D8" s="6">
        <v>4</v>
      </c>
      <c r="E8" s="7">
        <v>2983</v>
      </c>
      <c r="F8" s="7">
        <f t="shared" si="1"/>
        <v>44745</v>
      </c>
      <c r="G8" s="8">
        <v>71592000</v>
      </c>
      <c r="H8" s="8">
        <v>71592000</v>
      </c>
      <c r="I8" s="8">
        <v>71592000</v>
      </c>
      <c r="J8" s="11">
        <v>71592000</v>
      </c>
      <c r="K8" s="8">
        <v>71592000</v>
      </c>
      <c r="L8" s="8">
        <v>71592000</v>
      </c>
      <c r="M8" s="8">
        <v>71592000</v>
      </c>
      <c r="N8" s="8">
        <v>42294000</v>
      </c>
      <c r="O8" s="7">
        <v>26448000</v>
      </c>
      <c r="P8" s="8"/>
      <c r="Q8" s="8"/>
      <c r="R8" s="8"/>
      <c r="S8" s="8">
        <f>'REKAP RASTRA 2017'!H8+'REKAP RASTRA 2017'!I8+'REKAP RASTRA 2017'!J8+'REKAP RASTRA 2017'!K8+'REKAP RASTRA 2017'!L8+'REKAP RASTRA 2017'!M8+'REKAP RASTRA 2017'!N8+'REKAP RASTRA 2017'!O8+'REKAP RASTRA 2017'!P8+'REKAP RASTRA 2017'!Q8+'REKAP RASTRA 2017'!R8+'REKAP RASTRA 2017'!S8</f>
        <v>402705</v>
      </c>
      <c r="T8" s="24">
        <f t="shared" si="2"/>
        <v>644328000</v>
      </c>
      <c r="U8" s="24">
        <f t="shared" si="3"/>
        <v>569886000</v>
      </c>
      <c r="V8" s="48">
        <f>T8-U8</f>
        <v>74442000</v>
      </c>
      <c r="W8" s="45">
        <f t="shared" si="0"/>
        <v>88.446567586694982</v>
      </c>
    </row>
    <row r="9" spans="1:25">
      <c r="A9" s="5">
        <v>4</v>
      </c>
      <c r="B9" s="6" t="s">
        <v>26</v>
      </c>
      <c r="C9" s="6">
        <v>11</v>
      </c>
      <c r="D9" s="6">
        <v>17</v>
      </c>
      <c r="E9" s="7">
        <v>19615</v>
      </c>
      <c r="F9" s="7">
        <f t="shared" si="1"/>
        <v>294225</v>
      </c>
      <c r="G9" s="7">
        <v>470760000</v>
      </c>
      <c r="H9" s="7">
        <v>470760000</v>
      </c>
      <c r="I9" s="7">
        <v>470760000</v>
      </c>
      <c r="J9" s="7">
        <v>470760000</v>
      </c>
      <c r="K9" s="7">
        <v>470760000</v>
      </c>
      <c r="L9" s="7">
        <v>452928000</v>
      </c>
      <c r="M9" s="7">
        <v>369130000</v>
      </c>
      <c r="N9" s="7">
        <v>124517000</v>
      </c>
      <c r="O9" s="7">
        <v>25732000</v>
      </c>
      <c r="P9" s="8"/>
      <c r="Q9" s="8"/>
      <c r="R9" s="8"/>
      <c r="S9" s="8">
        <f>'REKAP RASTRA 2017'!H9+'REKAP RASTRA 2017'!I9+'REKAP RASTRA 2017'!J9+'REKAP RASTRA 2017'!K9+'REKAP RASTRA 2017'!L9+'REKAP RASTRA 2017'!M9+'REKAP RASTRA 2017'!N9+'REKAP RASTRA 2017'!O9+'REKAP RASTRA 2017'!P9+'REKAP RASTRA 2017'!Q9+'REKAP RASTRA 2017'!R9+'REKAP RASTRA 2017'!S9</f>
        <v>2648025</v>
      </c>
      <c r="T9" s="24">
        <f t="shared" si="2"/>
        <v>4236840000</v>
      </c>
      <c r="U9" s="24">
        <f t="shared" si="3"/>
        <v>3326107000</v>
      </c>
      <c r="V9" s="48">
        <f t="shared" si="4"/>
        <v>910733000</v>
      </c>
      <c r="W9" s="45">
        <f>U9/T9*100</f>
        <v>78.50442782828712</v>
      </c>
    </row>
    <row r="10" spans="1:25" ht="15" thickBot="1">
      <c r="A10" s="9">
        <v>5</v>
      </c>
      <c r="B10" s="10" t="s">
        <v>27</v>
      </c>
      <c r="C10" s="10">
        <v>15</v>
      </c>
      <c r="D10" s="10">
        <v>115</v>
      </c>
      <c r="E10" s="11">
        <v>21868</v>
      </c>
      <c r="F10" s="7">
        <f t="shared" si="1"/>
        <v>328020</v>
      </c>
      <c r="G10" s="11">
        <v>524832000</v>
      </c>
      <c r="H10" s="11">
        <v>524832000</v>
      </c>
      <c r="I10" s="11">
        <v>518232000</v>
      </c>
      <c r="J10" s="41">
        <v>493512000</v>
      </c>
      <c r="K10" s="11">
        <v>493512000</v>
      </c>
      <c r="L10" s="25">
        <v>422987000</v>
      </c>
      <c r="M10" s="11">
        <v>336810000</v>
      </c>
      <c r="N10" s="11">
        <v>122439000</v>
      </c>
      <c r="O10" s="25"/>
      <c r="P10" s="25"/>
      <c r="Q10" s="25"/>
      <c r="R10" s="25"/>
      <c r="S10" s="8">
        <f>'REKAP RASTRA 2017'!H10+'REKAP RASTRA 2017'!I10+'REKAP RASTRA 2017'!J10+'REKAP RASTRA 2017'!K10+'REKAP RASTRA 2017'!L10+'REKAP RASTRA 2017'!M10+'REKAP RASTRA 2017'!N10+'REKAP RASTRA 2017'!O10+'REKAP RASTRA 2017'!P10+'REKAP RASTRA 2017'!Q10+'REKAP RASTRA 2017'!R10+'REKAP RASTRA 2017'!S10</f>
        <v>2721015</v>
      </c>
      <c r="T10" s="24">
        <f t="shared" si="2"/>
        <v>4353624000</v>
      </c>
      <c r="U10" s="24">
        <f t="shared" si="3"/>
        <v>3437156000</v>
      </c>
      <c r="V10" s="48">
        <f t="shared" si="4"/>
        <v>916468000</v>
      </c>
      <c r="W10" s="45">
        <f>U10/T10*100</f>
        <v>78.949307519436687</v>
      </c>
    </row>
    <row r="11" spans="1:25" ht="15.6" thickTop="1" thickBot="1">
      <c r="A11" s="12"/>
      <c r="B11" s="13" t="s">
        <v>28</v>
      </c>
      <c r="C11" s="13">
        <f t="shared" ref="C11:F11" si="5">C6+C7+C8+C9+C10</f>
        <v>51</v>
      </c>
      <c r="D11" s="13">
        <f t="shared" si="5"/>
        <v>193</v>
      </c>
      <c r="E11" s="14">
        <f t="shared" si="5"/>
        <v>53739</v>
      </c>
      <c r="F11" s="14">
        <f t="shared" si="5"/>
        <v>806085</v>
      </c>
      <c r="G11" s="14">
        <f t="shared" ref="G11:V11" si="6">SUM(G6:G10)</f>
        <v>1273896000</v>
      </c>
      <c r="H11" s="14">
        <f>SUM(H6:H10)</f>
        <v>1261896000</v>
      </c>
      <c r="I11" s="14">
        <f t="shared" ref="I11" si="7">SUM(I6:I10)</f>
        <v>1255296000</v>
      </c>
      <c r="J11" s="14">
        <f>SUM(J6:J10)</f>
        <v>1230576000</v>
      </c>
      <c r="K11" s="14">
        <f t="shared" si="6"/>
        <v>1220608000</v>
      </c>
      <c r="L11" s="14">
        <f t="shared" si="6"/>
        <v>1085585000</v>
      </c>
      <c r="M11" s="14">
        <f t="shared" si="6"/>
        <v>795034000</v>
      </c>
      <c r="N11" s="14">
        <f t="shared" si="6"/>
        <v>289250000</v>
      </c>
      <c r="O11" s="14">
        <f t="shared" si="6"/>
        <v>52180000</v>
      </c>
      <c r="P11" s="14">
        <f t="shared" si="6"/>
        <v>0</v>
      </c>
      <c r="Q11" s="14">
        <f t="shared" si="6"/>
        <v>0</v>
      </c>
      <c r="R11" s="14">
        <f t="shared" si="6"/>
        <v>0</v>
      </c>
      <c r="S11" s="14">
        <f t="shared" si="6"/>
        <v>7023600</v>
      </c>
      <c r="T11" s="14">
        <f t="shared" si="6"/>
        <v>11237760000</v>
      </c>
      <c r="U11" s="14">
        <f t="shared" si="6"/>
        <v>8464321000</v>
      </c>
      <c r="V11" s="14">
        <f t="shared" si="6"/>
        <v>2773439000</v>
      </c>
      <c r="W11" s="45">
        <f>U11/T11*100</f>
        <v>75.320357437781198</v>
      </c>
    </row>
    <row r="12" spans="1:25" ht="15" thickTop="1">
      <c r="A12" s="2" t="s">
        <v>29</v>
      </c>
      <c r="B12" s="3" t="s">
        <v>30</v>
      </c>
      <c r="C12" s="3"/>
      <c r="D12" s="3"/>
      <c r="E12" s="3"/>
      <c r="F12" s="15"/>
      <c r="G12" s="16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44"/>
    </row>
    <row r="13" spans="1:25">
      <c r="A13" s="5">
        <v>6</v>
      </c>
      <c r="B13" s="6" t="s">
        <v>31</v>
      </c>
      <c r="C13" s="6">
        <v>16</v>
      </c>
      <c r="D13" s="6">
        <v>43</v>
      </c>
      <c r="E13" s="7">
        <v>23612</v>
      </c>
      <c r="F13" s="7">
        <f t="shared" ref="F13:F19" si="8">E13*15*12/12</f>
        <v>354180</v>
      </c>
      <c r="G13" s="7">
        <v>566688000</v>
      </c>
      <c r="H13" s="7">
        <v>566688000</v>
      </c>
      <c r="I13" s="7">
        <v>566688000</v>
      </c>
      <c r="J13" s="7">
        <v>566688000</v>
      </c>
      <c r="K13" s="7">
        <v>566688000</v>
      </c>
      <c r="L13" s="7">
        <v>506072000</v>
      </c>
      <c r="M13" s="8">
        <v>474888000</v>
      </c>
      <c r="N13" s="7">
        <v>400844000</v>
      </c>
      <c r="O13" s="7">
        <v>120844000</v>
      </c>
      <c r="P13" s="7"/>
      <c r="Q13" s="8"/>
      <c r="R13" s="8"/>
      <c r="S13" s="8">
        <f>'REKAP RASTRA 2017'!H13+'REKAP RASTRA 2017'!I13+'REKAP RASTRA 2017'!J13+'REKAP RASTRA 2017'!K13+'REKAP RASTRA 2017'!L13+'REKAP RASTRA 2017'!M13+'REKAP RASTRA 2017'!N13+'REKAP RASTRA 2017'!O13+'REKAP RASTRA 2017'!P13+'REKAP RASTRA 2017'!Q13+'REKAP RASTRA 2017'!R13+'REKAP RASTRA 2017'!S13</f>
        <v>3149010</v>
      </c>
      <c r="T13" s="24">
        <f t="shared" ref="T13:T19" si="9">S13*1600</f>
        <v>5038416000</v>
      </c>
      <c r="U13" s="24">
        <f t="shared" ref="U13:U19" si="10">G13+H13+I13+J13+K13+L13+M13+N13+O13+P13+Q13+R13</f>
        <v>4336088000</v>
      </c>
      <c r="V13" s="48">
        <f t="shared" ref="V13:V19" si="11">T13-U13</f>
        <v>702328000</v>
      </c>
      <c r="W13" s="45">
        <f t="shared" ref="W13:W20" si="12">U13/T13*100</f>
        <v>86.060539661671442</v>
      </c>
    </row>
    <row r="14" spans="1:25">
      <c r="A14" s="5">
        <v>7</v>
      </c>
      <c r="B14" s="6" t="s">
        <v>32</v>
      </c>
      <c r="C14" s="6">
        <v>3</v>
      </c>
      <c r="D14" s="6">
        <v>3</v>
      </c>
      <c r="E14" s="7">
        <v>2908</v>
      </c>
      <c r="F14" s="7">
        <f t="shared" si="8"/>
        <v>43620</v>
      </c>
      <c r="G14" s="7">
        <v>69792000</v>
      </c>
      <c r="H14" s="7">
        <v>69792000</v>
      </c>
      <c r="I14" s="7">
        <v>69792000</v>
      </c>
      <c r="J14" s="7">
        <v>60744000</v>
      </c>
      <c r="K14" s="7">
        <v>12552000</v>
      </c>
      <c r="L14" s="8">
        <v>6040606</v>
      </c>
      <c r="M14" s="7"/>
      <c r="N14" s="7"/>
      <c r="O14" s="8"/>
      <c r="P14" s="8"/>
      <c r="Q14" s="8"/>
      <c r="R14" s="8"/>
      <c r="S14" s="8">
        <f>'REKAP RASTRA 2017'!H14+'REKAP RASTRA 2017'!I14+'REKAP RASTRA 2017'!J14+'REKAP RASTRA 2017'!K14+'REKAP RASTRA 2017'!L14+'REKAP RASTRA 2017'!M14+'REKAP RASTRA 2017'!N14+'REKAP RASTRA 2017'!O14+'REKAP RASTRA 2017'!P14+'REKAP RASTRA 2017'!Q14+'REKAP RASTRA 2017'!R14+'REKAP RASTRA 2017'!S14</f>
        <v>392580</v>
      </c>
      <c r="T14" s="24">
        <f t="shared" si="9"/>
        <v>628128000</v>
      </c>
      <c r="U14" s="24">
        <f t="shared" si="10"/>
        <v>288712606</v>
      </c>
      <c r="V14" s="48">
        <f t="shared" si="11"/>
        <v>339415394</v>
      </c>
      <c r="W14" s="45">
        <f t="shared" si="12"/>
        <v>45.963976450659736</v>
      </c>
      <c r="Y14" s="42"/>
    </row>
    <row r="15" spans="1:25">
      <c r="A15" s="5">
        <v>8</v>
      </c>
      <c r="B15" s="6" t="s">
        <v>33</v>
      </c>
      <c r="C15" s="6">
        <v>2</v>
      </c>
      <c r="D15" s="6">
        <v>2</v>
      </c>
      <c r="E15" s="7">
        <v>2123</v>
      </c>
      <c r="F15" s="7">
        <f t="shared" si="8"/>
        <v>31845</v>
      </c>
      <c r="G15" s="7">
        <v>50952000</v>
      </c>
      <c r="H15" s="7">
        <v>50952000</v>
      </c>
      <c r="I15" s="7">
        <v>50952000</v>
      </c>
      <c r="J15" s="41">
        <v>50952000</v>
      </c>
      <c r="K15" s="7">
        <v>33532000</v>
      </c>
      <c r="L15" s="7">
        <v>0</v>
      </c>
      <c r="M15" s="7"/>
      <c r="N15" s="8"/>
      <c r="O15" s="8"/>
      <c r="P15" s="8"/>
      <c r="Q15" s="8"/>
      <c r="R15" s="8"/>
      <c r="S15" s="8">
        <f>'REKAP RASTRA 2017'!H15+'REKAP RASTRA 2017'!I15+'REKAP RASTRA 2017'!J15+'REKAP RASTRA 2017'!K15+'REKAP RASTRA 2017'!L15+'REKAP RASTRA 2017'!M15+'REKAP RASTRA 2017'!N15+'REKAP RASTRA 2017'!O15+'REKAP RASTRA 2017'!P15+'REKAP RASTRA 2017'!Q15+'REKAP RASTRA 2017'!R15+'REKAP RASTRA 2017'!S15</f>
        <v>286605</v>
      </c>
      <c r="T15" s="24">
        <f t="shared" si="9"/>
        <v>458568000</v>
      </c>
      <c r="U15" s="24">
        <f t="shared" si="10"/>
        <v>237340000</v>
      </c>
      <c r="V15" s="48">
        <f t="shared" si="11"/>
        <v>221228000</v>
      </c>
      <c r="W15" s="45">
        <f t="shared" si="12"/>
        <v>51.756773259363932</v>
      </c>
    </row>
    <row r="16" spans="1:25">
      <c r="A16" s="5">
        <v>9</v>
      </c>
      <c r="B16" s="6" t="s">
        <v>34</v>
      </c>
      <c r="C16" s="6">
        <v>5</v>
      </c>
      <c r="D16" s="6">
        <v>5</v>
      </c>
      <c r="E16" s="7">
        <v>5745</v>
      </c>
      <c r="F16" s="7">
        <f t="shared" si="8"/>
        <v>86175</v>
      </c>
      <c r="G16" s="7">
        <v>137880000</v>
      </c>
      <c r="H16" s="53">
        <v>137880000</v>
      </c>
      <c r="I16" s="7">
        <v>137880000</v>
      </c>
      <c r="J16" s="7">
        <v>137880000</v>
      </c>
      <c r="K16" s="7">
        <v>137880000</v>
      </c>
      <c r="L16" s="7">
        <v>137664000</v>
      </c>
      <c r="M16" s="7">
        <v>93264000</v>
      </c>
      <c r="N16" s="7"/>
      <c r="O16" s="8"/>
      <c r="P16" s="8"/>
      <c r="Q16" s="8"/>
      <c r="R16" s="8"/>
      <c r="S16" s="8">
        <f>'REKAP RASTRA 2017'!H16+'REKAP RASTRA 2017'!I16+'REKAP RASTRA 2017'!J16+'REKAP RASTRA 2017'!K16+'REKAP RASTRA 2017'!L16+'REKAP RASTRA 2017'!M16+'REKAP RASTRA 2017'!N16+'REKAP RASTRA 2017'!O16+'REKAP RASTRA 2017'!P16+'REKAP RASTRA 2017'!Q16+'REKAP RASTRA 2017'!R16+'REKAP RASTRA 2017'!S16</f>
        <v>775575</v>
      </c>
      <c r="T16" s="24">
        <f t="shared" si="9"/>
        <v>1240920000</v>
      </c>
      <c r="U16" s="24">
        <f t="shared" si="10"/>
        <v>920328000</v>
      </c>
      <c r="V16" s="48">
        <f t="shared" si="11"/>
        <v>320592000</v>
      </c>
      <c r="W16" s="45">
        <f t="shared" si="12"/>
        <v>74.164974373851649</v>
      </c>
    </row>
    <row r="17" spans="1:25">
      <c r="A17" s="5">
        <v>10</v>
      </c>
      <c r="B17" s="6" t="s">
        <v>35</v>
      </c>
      <c r="C17" s="6">
        <v>13</v>
      </c>
      <c r="D17" s="6">
        <v>16</v>
      </c>
      <c r="E17" s="7">
        <v>22451</v>
      </c>
      <c r="F17" s="7">
        <f t="shared" si="8"/>
        <v>336765</v>
      </c>
      <c r="G17" s="7">
        <v>538824000</v>
      </c>
      <c r="H17" s="7">
        <v>538824000</v>
      </c>
      <c r="I17" s="7">
        <v>538824000</v>
      </c>
      <c r="J17" s="7">
        <v>538824000</v>
      </c>
      <c r="K17" s="7">
        <v>426388000</v>
      </c>
      <c r="L17" s="7">
        <v>368191000</v>
      </c>
      <c r="M17" s="7"/>
      <c r="N17" s="7"/>
      <c r="O17" s="8"/>
      <c r="P17" s="8"/>
      <c r="Q17" s="8"/>
      <c r="R17" s="8"/>
      <c r="S17" s="8">
        <f>'REKAP RASTRA 2017'!H17+'REKAP RASTRA 2017'!I17+'REKAP RASTRA 2017'!J17+'REKAP RASTRA 2017'!K17+'REKAP RASTRA 2017'!L17+'REKAP RASTRA 2017'!M17+'REKAP RASTRA 2017'!N17+'REKAP RASTRA 2017'!O17+'REKAP RASTRA 2017'!P17+'REKAP RASTRA 2017'!Q17+'REKAP RASTRA 2017'!R17+'REKAP RASTRA 2017'!S17</f>
        <v>3030885</v>
      </c>
      <c r="T17" s="24">
        <f t="shared" si="9"/>
        <v>4849416000</v>
      </c>
      <c r="U17" s="24">
        <f t="shared" si="10"/>
        <v>2949875000</v>
      </c>
      <c r="V17" s="48">
        <f t="shared" si="11"/>
        <v>1899541000</v>
      </c>
      <c r="W17" s="45">
        <f t="shared" si="12"/>
        <v>60.829489571527787</v>
      </c>
    </row>
    <row r="18" spans="1:25">
      <c r="A18" s="5">
        <v>11</v>
      </c>
      <c r="B18" s="6" t="s">
        <v>36</v>
      </c>
      <c r="C18" s="6">
        <v>12</v>
      </c>
      <c r="D18" s="6">
        <v>35</v>
      </c>
      <c r="E18" s="7">
        <v>18174</v>
      </c>
      <c r="F18" s="7">
        <f t="shared" si="8"/>
        <v>272610</v>
      </c>
      <c r="G18" s="7">
        <v>436176000</v>
      </c>
      <c r="H18" s="7">
        <v>436176000</v>
      </c>
      <c r="I18" s="7">
        <v>408942000</v>
      </c>
      <c r="J18" s="7">
        <v>368672000</v>
      </c>
      <c r="K18" s="7">
        <v>328393000</v>
      </c>
      <c r="L18" s="7">
        <v>280690000</v>
      </c>
      <c r="M18" s="7">
        <v>133296000</v>
      </c>
      <c r="N18" s="7">
        <v>50733000</v>
      </c>
      <c r="O18" s="8">
        <v>0</v>
      </c>
      <c r="P18" s="8"/>
      <c r="Q18" s="8"/>
      <c r="R18" s="8">
        <v>0</v>
      </c>
      <c r="S18" s="8">
        <f>'REKAP RASTRA 2017'!H18+'REKAP RASTRA 2017'!I18+'REKAP RASTRA 2017'!J18+'REKAP RASTRA 2017'!K18+'REKAP RASTRA 2017'!L18+'REKAP RASTRA 2017'!M18+'REKAP RASTRA 2017'!N18+'REKAP RASTRA 2017'!O18+'REKAP RASTRA 2017'!P18+'REKAP RASTRA 2017'!Q18+'REKAP RASTRA 2017'!R18+'REKAP RASTRA 2017'!S18</f>
        <v>2277615</v>
      </c>
      <c r="T18" s="24">
        <f t="shared" si="9"/>
        <v>3644184000</v>
      </c>
      <c r="U18" s="24">
        <f t="shared" si="10"/>
        <v>2443078000</v>
      </c>
      <c r="V18" s="48">
        <f t="shared" si="11"/>
        <v>1201106000</v>
      </c>
      <c r="W18" s="45">
        <f t="shared" si="12"/>
        <v>67.040467770013805</v>
      </c>
      <c r="X18" t="s">
        <v>62</v>
      </c>
    </row>
    <row r="19" spans="1:25" ht="15" thickBot="1">
      <c r="A19" s="9">
        <v>12</v>
      </c>
      <c r="B19" s="10" t="s">
        <v>37</v>
      </c>
      <c r="C19" s="10">
        <v>11</v>
      </c>
      <c r="D19" s="10">
        <v>17</v>
      </c>
      <c r="E19" s="11">
        <v>23987</v>
      </c>
      <c r="F19" s="7">
        <f t="shared" si="8"/>
        <v>359805</v>
      </c>
      <c r="G19" s="11">
        <v>575688000</v>
      </c>
      <c r="H19" s="11">
        <v>575688000</v>
      </c>
      <c r="I19" s="11">
        <v>575688000</v>
      </c>
      <c r="J19" s="11">
        <v>548936000</v>
      </c>
      <c r="K19" s="11">
        <v>528000000</v>
      </c>
      <c r="L19" s="11">
        <v>483452000</v>
      </c>
      <c r="M19" s="25">
        <v>229174000</v>
      </c>
      <c r="N19" s="11">
        <v>87215000</v>
      </c>
      <c r="O19" s="25">
        <v>50575000</v>
      </c>
      <c r="P19" s="25"/>
      <c r="Q19" s="25"/>
      <c r="R19" s="8"/>
      <c r="S19" s="8">
        <f>'REKAP RASTRA 2017'!H19+'REKAP RASTRA 2017'!I19+'REKAP RASTRA 2017'!J19+'REKAP RASTRA 2017'!K19+'REKAP RASTRA 2017'!L19+'REKAP RASTRA 2017'!M19+'REKAP RASTRA 2017'!N19+'REKAP RASTRA 2017'!O19+'REKAP RASTRA 2017'!P19+'REKAP RASTRA 2017'!Q19+'REKAP RASTRA 2017'!R19+'REKAP RASTRA 2017'!S19</f>
        <v>3106725</v>
      </c>
      <c r="T19" s="24">
        <f t="shared" si="9"/>
        <v>4970760000</v>
      </c>
      <c r="U19" s="24">
        <f t="shared" si="10"/>
        <v>3654416000</v>
      </c>
      <c r="V19" s="48">
        <f t="shared" si="11"/>
        <v>1316344000</v>
      </c>
      <c r="W19" s="45">
        <f t="shared" si="12"/>
        <v>73.518254753800221</v>
      </c>
      <c r="Y19" s="42">
        <f>388667000-U8</f>
        <v>-181219000</v>
      </c>
    </row>
    <row r="20" spans="1:25" ht="15.6" thickTop="1" thickBot="1">
      <c r="A20" s="12"/>
      <c r="B20" s="13" t="s">
        <v>38</v>
      </c>
      <c r="C20" s="13">
        <f t="shared" ref="C20:G20" si="13">C13+C14+C15+C16+C17+C18+C19</f>
        <v>62</v>
      </c>
      <c r="D20" s="13">
        <f t="shared" si="13"/>
        <v>121</v>
      </c>
      <c r="E20" s="14">
        <f t="shared" si="13"/>
        <v>99000</v>
      </c>
      <c r="F20" s="14">
        <f t="shared" si="13"/>
        <v>1485000</v>
      </c>
      <c r="G20" s="14">
        <f t="shared" si="13"/>
        <v>2376000000</v>
      </c>
      <c r="H20" s="14">
        <f>SUM(H13:H19)</f>
        <v>2376000000</v>
      </c>
      <c r="I20" s="14">
        <f t="shared" ref="I20" si="14">I13+I14+I15+I16+I17+I18+I19</f>
        <v>2348766000</v>
      </c>
      <c r="J20" s="14">
        <f>SUM(J13:J19)</f>
        <v>2272696000</v>
      </c>
      <c r="K20" s="14">
        <f t="shared" ref="K20" si="15">K13+K14+K15+K16+K17+K18+K19</f>
        <v>2033433000</v>
      </c>
      <c r="L20" s="14">
        <f t="shared" ref="L20:V20" si="16">SUM(L13:L19)</f>
        <v>1782109606</v>
      </c>
      <c r="M20" s="14">
        <f t="shared" ref="M20" si="17">SUM(M13:M19)</f>
        <v>930622000</v>
      </c>
      <c r="N20" s="14">
        <f t="shared" si="16"/>
        <v>538792000</v>
      </c>
      <c r="O20" s="14">
        <f t="shared" si="16"/>
        <v>171419000</v>
      </c>
      <c r="P20" s="14">
        <f t="shared" si="16"/>
        <v>0</v>
      </c>
      <c r="Q20" s="14">
        <f t="shared" si="16"/>
        <v>0</v>
      </c>
      <c r="R20" s="26">
        <f t="shared" si="16"/>
        <v>0</v>
      </c>
      <c r="S20" s="14">
        <f t="shared" si="16"/>
        <v>13018995</v>
      </c>
      <c r="T20" s="14">
        <f t="shared" si="16"/>
        <v>20830392000</v>
      </c>
      <c r="U20" s="14">
        <f t="shared" si="16"/>
        <v>14829837606</v>
      </c>
      <c r="V20" s="14">
        <f t="shared" si="16"/>
        <v>6000554394</v>
      </c>
      <c r="W20" s="45">
        <f t="shared" si="12"/>
        <v>71.193271859694235</v>
      </c>
    </row>
    <row r="21" spans="1:25" ht="15" thickTop="1">
      <c r="A21" s="2" t="s">
        <v>39</v>
      </c>
      <c r="B21" s="3" t="s">
        <v>40</v>
      </c>
      <c r="C21" s="3"/>
      <c r="D21" s="3"/>
      <c r="E21" s="3"/>
      <c r="F21" s="15"/>
      <c r="G21" s="16"/>
      <c r="H21" s="3"/>
      <c r="I21" s="3"/>
      <c r="J21" s="3"/>
      <c r="K21" s="3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44"/>
    </row>
    <row r="22" spans="1:25">
      <c r="A22" s="17">
        <v>13</v>
      </c>
      <c r="B22" s="18" t="s">
        <v>41</v>
      </c>
      <c r="C22" s="6">
        <v>11</v>
      </c>
      <c r="D22" s="6">
        <v>52</v>
      </c>
      <c r="E22" s="7">
        <v>8609</v>
      </c>
      <c r="F22" s="7">
        <f t="shared" ref="F22:F28" si="18">E22*15*12/12</f>
        <v>129135</v>
      </c>
      <c r="G22" s="7">
        <v>206616000</v>
      </c>
      <c r="H22" s="7">
        <v>206616000</v>
      </c>
      <c r="I22" s="7">
        <v>205008000</v>
      </c>
      <c r="J22" s="7">
        <v>183718000</v>
      </c>
      <c r="K22" s="7">
        <v>53921200</v>
      </c>
      <c r="L22" s="27">
        <v>12552000</v>
      </c>
      <c r="M22" s="7"/>
      <c r="N22" s="7"/>
      <c r="O22" s="8"/>
      <c r="P22" s="8"/>
      <c r="Q22" s="8"/>
      <c r="R22" s="8"/>
      <c r="S22" s="8">
        <f>'REKAP RASTRA 2017'!H22+'REKAP RASTRA 2017'!I22+'REKAP RASTRA 2017'!J22+'REKAP RASTRA 2017'!K22+'REKAP RASTRA 2017'!L22+'REKAP RASTRA 2017'!M22+'REKAP RASTRA 2017'!N22+'REKAP RASTRA 2017'!O22+'REKAP RASTRA 2017'!P22+'REKAP RASTRA 2017'!Q22+'REKAP RASTRA 2017'!R22+'REKAP RASTRA 2017'!S22</f>
        <v>1116825</v>
      </c>
      <c r="T22" s="24">
        <f t="shared" ref="T22:T28" si="19">S22*1600</f>
        <v>1786920000</v>
      </c>
      <c r="U22" s="24">
        <f t="shared" ref="U22:U28" si="20">G22+H22+I22+J22+K22+L22+M22+N22+O22+P22+Q22+R22</f>
        <v>868431200</v>
      </c>
      <c r="V22" s="48">
        <f t="shared" ref="V22:V28" si="21">T22-U22</f>
        <v>918488800</v>
      </c>
      <c r="W22" s="45">
        <f t="shared" ref="W22:W30" si="22">U22/T22*100</f>
        <v>48.599332930405396</v>
      </c>
    </row>
    <row r="23" spans="1:25">
      <c r="A23" s="17">
        <v>14</v>
      </c>
      <c r="B23" s="6" t="s">
        <v>42</v>
      </c>
      <c r="C23" s="6">
        <v>4</v>
      </c>
      <c r="D23" s="6">
        <v>15</v>
      </c>
      <c r="E23" s="7">
        <v>1003</v>
      </c>
      <c r="F23" s="7">
        <f t="shared" si="18"/>
        <v>15045</v>
      </c>
      <c r="G23" s="7">
        <v>24024000</v>
      </c>
      <c r="H23" s="7">
        <v>18384000</v>
      </c>
      <c r="I23" s="7">
        <v>12576000</v>
      </c>
      <c r="J23" s="7">
        <v>12034000</v>
      </c>
      <c r="K23" s="7">
        <v>6048000</v>
      </c>
      <c r="L23" s="7">
        <v>1378000</v>
      </c>
      <c r="M23" s="7"/>
      <c r="N23" s="7"/>
      <c r="O23" s="7"/>
      <c r="P23" s="8"/>
      <c r="Q23" s="8"/>
      <c r="R23" s="8"/>
      <c r="S23" s="8">
        <f>'REKAP RASTRA 2017'!H23+'REKAP RASTRA 2017'!I23+'REKAP RASTRA 2017'!J23+'REKAP RASTRA 2017'!K23+'REKAP RASTRA 2017'!L23+'REKAP RASTRA 2017'!M23+'REKAP RASTRA 2017'!N23+'REKAP RASTRA 2017'!O23+'REKAP RASTRA 2017'!P23+'REKAP RASTRA 2017'!Q23+'REKAP RASTRA 2017'!R23+'REKAP RASTRA 2017'!S23</f>
        <v>135405</v>
      </c>
      <c r="T23" s="24">
        <f t="shared" si="19"/>
        <v>216648000</v>
      </c>
      <c r="U23" s="24">
        <f t="shared" si="20"/>
        <v>74444000</v>
      </c>
      <c r="V23" s="48">
        <f t="shared" si="21"/>
        <v>142204000</v>
      </c>
      <c r="W23" s="45">
        <f t="shared" si="22"/>
        <v>34.361729625937002</v>
      </c>
    </row>
    <row r="24" spans="1:25">
      <c r="A24" s="17">
        <v>15</v>
      </c>
      <c r="B24" s="6" t="s">
        <v>43</v>
      </c>
      <c r="C24" s="6">
        <v>2</v>
      </c>
      <c r="D24" s="6">
        <v>13</v>
      </c>
      <c r="E24" s="7">
        <v>2256</v>
      </c>
      <c r="F24" s="7">
        <f t="shared" si="18"/>
        <v>33840</v>
      </c>
      <c r="G24" s="7">
        <v>54144000</v>
      </c>
      <c r="H24" s="7">
        <v>51465000</v>
      </c>
      <c r="I24" s="7">
        <v>34080000</v>
      </c>
      <c r="J24" s="7">
        <v>34080000</v>
      </c>
      <c r="K24" s="27">
        <v>34080000</v>
      </c>
      <c r="L24" s="27">
        <v>10878000</v>
      </c>
      <c r="M24" s="27"/>
      <c r="N24" s="27"/>
      <c r="O24" s="27"/>
      <c r="P24" s="27"/>
      <c r="Q24" s="8"/>
      <c r="R24" s="8"/>
      <c r="S24" s="8">
        <f>'REKAP RASTRA 2017'!H24+'REKAP RASTRA 2017'!I24+'REKAP RASTRA 2017'!J24+'REKAP RASTRA 2017'!K24+'REKAP RASTRA 2017'!L24+'REKAP RASTRA 2017'!M24+'REKAP RASTRA 2017'!N24+'REKAP RASTRA 2017'!O24+'REKAP RASTRA 2017'!P24+'REKAP RASTRA 2017'!Q24+'REKAP RASTRA 2017'!R24+'REKAP RASTRA 2017'!S24</f>
        <v>304560</v>
      </c>
      <c r="T24" s="24">
        <f t="shared" si="19"/>
        <v>487296000</v>
      </c>
      <c r="U24" s="24">
        <f t="shared" si="20"/>
        <v>218727000</v>
      </c>
      <c r="V24" s="48">
        <f t="shared" si="21"/>
        <v>268569000</v>
      </c>
      <c r="W24" s="45">
        <f t="shared" si="22"/>
        <v>44.885859929078016</v>
      </c>
    </row>
    <row r="25" spans="1:25">
      <c r="A25" s="17">
        <v>16</v>
      </c>
      <c r="B25" s="6" t="s">
        <v>44</v>
      </c>
      <c r="C25" s="6">
        <v>8</v>
      </c>
      <c r="D25" s="6">
        <v>64</v>
      </c>
      <c r="E25" s="7">
        <v>10799</v>
      </c>
      <c r="F25" s="7">
        <f t="shared" si="18"/>
        <v>161985</v>
      </c>
      <c r="G25" s="7">
        <v>259176000</v>
      </c>
      <c r="H25" s="7">
        <v>259176000</v>
      </c>
      <c r="I25" s="7">
        <v>259176000</v>
      </c>
      <c r="J25" s="7">
        <v>259176000</v>
      </c>
      <c r="K25" s="7">
        <v>227834000</v>
      </c>
      <c r="L25" s="7">
        <v>61683000</v>
      </c>
      <c r="M25" s="7"/>
      <c r="N25" s="7"/>
      <c r="O25" s="8"/>
      <c r="P25" s="8"/>
      <c r="Q25" s="8"/>
      <c r="R25" s="8"/>
      <c r="S25" s="8">
        <f>'REKAP RASTRA 2017'!H25+'REKAP RASTRA 2017'!I25+'REKAP RASTRA 2017'!J25+'REKAP RASTRA 2017'!K25+'REKAP RASTRA 2017'!L25+'REKAP RASTRA 2017'!M25+'REKAP RASTRA 2017'!N25+'REKAP RASTRA 2017'!O25+'REKAP RASTRA 2017'!P25+'REKAP RASTRA 2017'!Q25+'REKAP RASTRA 2017'!R25+'REKAP RASTRA 2017'!S25</f>
        <v>1457865</v>
      </c>
      <c r="T25" s="24">
        <f t="shared" si="19"/>
        <v>2332584000</v>
      </c>
      <c r="U25" s="24">
        <f t="shared" si="20"/>
        <v>1326221000</v>
      </c>
      <c r="V25" s="48">
        <f t="shared" si="21"/>
        <v>1006363000</v>
      </c>
      <c r="W25" s="45">
        <f t="shared" si="22"/>
        <v>56.8563018523663</v>
      </c>
    </row>
    <row r="26" spans="1:25">
      <c r="A26" s="17">
        <v>17</v>
      </c>
      <c r="B26" s="6" t="s">
        <v>45</v>
      </c>
      <c r="C26" s="6">
        <v>14</v>
      </c>
      <c r="D26" s="6">
        <v>74</v>
      </c>
      <c r="E26" s="7">
        <v>20545</v>
      </c>
      <c r="F26" s="7">
        <f t="shared" si="18"/>
        <v>308175</v>
      </c>
      <c r="G26" s="7">
        <v>491808000</v>
      </c>
      <c r="H26" s="7">
        <v>445152000</v>
      </c>
      <c r="I26" s="7">
        <v>412680000</v>
      </c>
      <c r="J26" s="7">
        <v>277484000</v>
      </c>
      <c r="K26" s="7">
        <v>130628000</v>
      </c>
      <c r="L26" s="27">
        <v>10603000</v>
      </c>
      <c r="M26" s="7"/>
      <c r="N26" s="7"/>
      <c r="O26" s="7"/>
      <c r="P26" s="7"/>
      <c r="Q26" s="8"/>
      <c r="R26" s="8"/>
      <c r="S26" s="8">
        <f>'REKAP RASTRA 2017'!H26+'REKAP RASTRA 2017'!I26+'REKAP RASTRA 2017'!J26+'REKAP RASTRA 2017'!K26+'REKAP RASTRA 2017'!L26+'REKAP RASTRA 2017'!M26+'REKAP RASTRA 2017'!N26+'REKAP RASTRA 2017'!O26+'REKAP RASTRA 2017'!P26+'REKAP RASTRA 2017'!Q26+'REKAP RASTRA 2017'!R26+'REKAP RASTRA 2017'!S26</f>
        <v>2470035</v>
      </c>
      <c r="T26" s="24">
        <f t="shared" si="19"/>
        <v>3952056000</v>
      </c>
      <c r="U26" s="24">
        <f t="shared" si="20"/>
        <v>1768355000</v>
      </c>
      <c r="V26" s="48">
        <f t="shared" si="21"/>
        <v>2183701000</v>
      </c>
      <c r="W26" s="45">
        <f t="shared" si="22"/>
        <v>44.745190857619427</v>
      </c>
    </row>
    <row r="27" spans="1:25">
      <c r="A27" s="17">
        <v>18</v>
      </c>
      <c r="B27" s="6" t="s">
        <v>46</v>
      </c>
      <c r="C27" s="6">
        <v>7</v>
      </c>
      <c r="D27" s="6">
        <v>37</v>
      </c>
      <c r="E27" s="7">
        <v>8269</v>
      </c>
      <c r="F27" s="7">
        <f t="shared" si="18"/>
        <v>124035</v>
      </c>
      <c r="G27" s="7">
        <v>196200000</v>
      </c>
      <c r="H27" s="7">
        <v>178157000</v>
      </c>
      <c r="I27" s="7">
        <v>127056000</v>
      </c>
      <c r="J27" s="7">
        <v>5440000</v>
      </c>
      <c r="K27" s="7"/>
      <c r="L27" s="27"/>
      <c r="M27" s="7"/>
      <c r="N27" s="7"/>
      <c r="O27" s="8"/>
      <c r="P27" s="8"/>
      <c r="Q27" s="8"/>
      <c r="R27" s="8"/>
      <c r="S27" s="8">
        <f>'REKAP RASTRA 2017'!H27+'REKAP RASTRA 2017'!I27+'REKAP RASTRA 2017'!J27+'REKAP RASTRA 2017'!K27+'REKAP RASTRA 2017'!L27+'REKAP RASTRA 2017'!M27+'REKAP RASTRA 2017'!N27+'REKAP RASTRA 2017'!O27+'REKAP RASTRA 2017'!P27+'REKAP RASTRA 2017'!Q27+'REKAP RASTRA 2017'!R27+'REKAP RASTRA 2017'!S27</f>
        <v>1116315</v>
      </c>
      <c r="T27" s="24">
        <f t="shared" si="19"/>
        <v>1786104000</v>
      </c>
      <c r="U27" s="24">
        <f t="shared" si="20"/>
        <v>506853000</v>
      </c>
      <c r="V27" s="48">
        <f t="shared" si="21"/>
        <v>1279251000</v>
      </c>
      <c r="W27" s="45">
        <f t="shared" si="22"/>
        <v>28.377574878058613</v>
      </c>
    </row>
    <row r="28" spans="1:25" ht="15" thickBot="1">
      <c r="A28" s="19">
        <v>19</v>
      </c>
      <c r="B28" s="10" t="s">
        <v>47</v>
      </c>
      <c r="C28" s="10">
        <v>14</v>
      </c>
      <c r="D28" s="10">
        <v>75</v>
      </c>
      <c r="E28" s="11">
        <v>16771</v>
      </c>
      <c r="F28" s="7">
        <f t="shared" si="18"/>
        <v>251565</v>
      </c>
      <c r="G28" s="11">
        <v>402504000</v>
      </c>
      <c r="H28" s="11">
        <v>402504000</v>
      </c>
      <c r="I28" s="11">
        <v>383413000</v>
      </c>
      <c r="J28" s="11">
        <v>241133000</v>
      </c>
      <c r="K28" s="11">
        <v>58832000</v>
      </c>
      <c r="L28" s="11">
        <v>1670000</v>
      </c>
      <c r="M28" s="11"/>
      <c r="N28" s="11"/>
      <c r="O28" s="11"/>
      <c r="P28" s="11"/>
      <c r="Q28" s="11"/>
      <c r="R28" s="25"/>
      <c r="S28" s="8">
        <f>'REKAP RASTRA 2017'!H28+'REKAP RASTRA 2017'!I28+'REKAP RASTRA 2017'!J28+'REKAP RASTRA 2017'!K28+'REKAP RASTRA 2017'!L28+'REKAP RASTRA 2017'!M28+'REKAP RASTRA 2017'!N28+'REKAP RASTRA 2017'!O28+'REKAP RASTRA 2017'!P28+'REKAP RASTRA 2017'!Q28+'REKAP RASTRA 2017'!R28+'REKAP RASTRA 2017'!S28</f>
        <v>2139760</v>
      </c>
      <c r="T28" s="24">
        <f t="shared" si="19"/>
        <v>3423616000</v>
      </c>
      <c r="U28" s="24">
        <f t="shared" si="20"/>
        <v>1490056000</v>
      </c>
      <c r="V28" s="48">
        <f t="shared" si="21"/>
        <v>1933560000</v>
      </c>
      <c r="W28" s="45">
        <f t="shared" si="22"/>
        <v>43.522871723931658</v>
      </c>
    </row>
    <row r="29" spans="1:25" ht="15.6" thickTop="1" thickBot="1">
      <c r="A29" s="20"/>
      <c r="B29" s="21" t="s">
        <v>48</v>
      </c>
      <c r="C29" s="21">
        <f t="shared" ref="C29:G29" si="23">C22+C23+C24+C25+C26+C27+C28</f>
        <v>60</v>
      </c>
      <c r="D29" s="21">
        <f t="shared" si="23"/>
        <v>330</v>
      </c>
      <c r="E29" s="22">
        <f t="shared" si="23"/>
        <v>68252</v>
      </c>
      <c r="F29" s="22">
        <f t="shared" si="23"/>
        <v>1023780</v>
      </c>
      <c r="G29" s="22">
        <f t="shared" si="23"/>
        <v>1634472000</v>
      </c>
      <c r="H29" s="22">
        <f t="shared" ref="H29" si="24">H22+H23+H24+H25+H26+H27+H28</f>
        <v>1561454000</v>
      </c>
      <c r="I29" s="22">
        <f t="shared" ref="I29" si="25">I22+I23+I24+I25+I26+I27+I28</f>
        <v>1433989000</v>
      </c>
      <c r="J29" s="22">
        <f t="shared" ref="J29" si="26">J22+J23+J24+J25+J26+J27+J28</f>
        <v>1013065000</v>
      </c>
      <c r="K29" s="22">
        <f>SUM(K22:K28)</f>
        <v>511343200</v>
      </c>
      <c r="L29" s="22">
        <f t="shared" ref="L29:V29" si="27">SUM(L22:L28)</f>
        <v>98764000</v>
      </c>
      <c r="M29" s="22">
        <f>M22+M23+M24+M25+M26+M27+M28</f>
        <v>0</v>
      </c>
      <c r="N29" s="22">
        <f t="shared" si="27"/>
        <v>0</v>
      </c>
      <c r="O29" s="22">
        <f t="shared" si="27"/>
        <v>0</v>
      </c>
      <c r="P29" s="28">
        <f t="shared" si="27"/>
        <v>0</v>
      </c>
      <c r="Q29" s="28">
        <f t="shared" si="27"/>
        <v>0</v>
      </c>
      <c r="R29" s="29">
        <f t="shared" si="27"/>
        <v>0</v>
      </c>
      <c r="S29" s="22">
        <f t="shared" si="27"/>
        <v>8740765</v>
      </c>
      <c r="T29" s="22">
        <f t="shared" si="27"/>
        <v>13985224000</v>
      </c>
      <c r="U29" s="22">
        <f t="shared" si="27"/>
        <v>6253087200</v>
      </c>
      <c r="V29" s="22">
        <f t="shared" si="27"/>
        <v>7732136800</v>
      </c>
      <c r="W29" s="52">
        <f t="shared" si="22"/>
        <v>44.712098998199814</v>
      </c>
    </row>
    <row r="30" spans="1:25" ht="15.6" thickTop="1" thickBot="1">
      <c r="A30" s="23"/>
      <c r="B30" s="21" t="s">
        <v>49</v>
      </c>
      <c r="C30" s="21">
        <f t="shared" ref="C30:G30" si="28">C11+C20+C29</f>
        <v>173</v>
      </c>
      <c r="D30" s="21">
        <f t="shared" si="28"/>
        <v>644</v>
      </c>
      <c r="E30" s="22">
        <f t="shared" si="28"/>
        <v>220991</v>
      </c>
      <c r="F30" s="22">
        <f t="shared" si="28"/>
        <v>3314865</v>
      </c>
      <c r="G30" s="22">
        <f t="shared" si="28"/>
        <v>5284368000</v>
      </c>
      <c r="H30" s="22">
        <f t="shared" ref="H30" si="29">H11+H20+H29</f>
        <v>5199350000</v>
      </c>
      <c r="I30" s="22">
        <f t="shared" ref="I30" si="30">I11+I20+I29</f>
        <v>5038051000</v>
      </c>
      <c r="J30" s="22">
        <f t="shared" ref="J30" si="31">J11+J20+J29</f>
        <v>4516337000</v>
      </c>
      <c r="K30" s="28">
        <f>SUM(K11+K20+K29)</f>
        <v>3765384200</v>
      </c>
      <c r="L30" s="22">
        <f t="shared" ref="L30:N30" si="32">L11+L20+L29</f>
        <v>2966458606</v>
      </c>
      <c r="M30" s="22">
        <f t="shared" si="32"/>
        <v>1725656000</v>
      </c>
      <c r="N30" s="22">
        <f t="shared" si="32"/>
        <v>828042000</v>
      </c>
      <c r="O30" s="28">
        <f t="shared" ref="O30:R30" si="33">SUM(O11+O20+O29)</f>
        <v>223599000</v>
      </c>
      <c r="P30" s="28">
        <f t="shared" si="33"/>
        <v>0</v>
      </c>
      <c r="Q30" s="28">
        <f t="shared" si="33"/>
        <v>0</v>
      </c>
      <c r="R30" s="28">
        <f t="shared" si="33"/>
        <v>0</v>
      </c>
      <c r="S30" s="22">
        <f t="shared" ref="S30:V30" si="34">S11+S20+S29</f>
        <v>28783360</v>
      </c>
      <c r="T30" s="22">
        <f t="shared" si="34"/>
        <v>46053376000</v>
      </c>
      <c r="U30" s="22">
        <f t="shared" si="34"/>
        <v>29547245806</v>
      </c>
      <c r="V30" s="22">
        <f t="shared" si="34"/>
        <v>16506130194</v>
      </c>
      <c r="W30" s="52">
        <f t="shared" si="22"/>
        <v>64.15869665233663</v>
      </c>
    </row>
    <row r="31" spans="1:25" ht="15" thickTop="1"/>
  </sheetData>
  <mergeCells count="12">
    <mergeCell ref="W3:W4"/>
    <mergeCell ref="A3:A4"/>
    <mergeCell ref="B3:B4"/>
    <mergeCell ref="C3:C4"/>
    <mergeCell ref="D3:D4"/>
    <mergeCell ref="E3:E4"/>
    <mergeCell ref="F3:F4"/>
    <mergeCell ref="V3:V4"/>
    <mergeCell ref="A1:U1"/>
    <mergeCell ref="G3:R3"/>
    <mergeCell ref="T3:T4"/>
    <mergeCell ref="U3:U4"/>
  </mergeCells>
  <pageMargins left="0.69930555555555596" right="0.69930555555555596" top="0.75" bottom="0.75" header="0.3" footer="0.3"/>
  <pageSetup paperSize="5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REKAP RASTRA 2017</vt:lpstr>
      <vt:lpstr>REAL PMBYR HPB</vt:lpstr>
      <vt:lpstr>'REKAP RASTRA 2017'!Print_Area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2017-09-12T03:28:43Z</cp:lastPrinted>
  <dcterms:created xsi:type="dcterms:W3CDTF">2015-03-12T02:46:00Z</dcterms:created>
  <dcterms:modified xsi:type="dcterms:W3CDTF">2017-10-24T01:21:18Z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1033-10.2.0.5871</vt:lpwstr>
  </property>
</Properties>
</file>