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3032"/>
  </bookViews>
  <sheets>
    <sheet name="REKAP RASTRA 2017" sheetId="1" r:id="rId1"/>
    <sheet name="REAL PMBYR HPB" sheetId="3" r:id="rId2"/>
  </sheets>
  <definedNames>
    <definedName name="_xlnm.Print_Area" localSheetId="0">'REKAP RASTRA 2017'!$A$1:$U$31</definedName>
  </definedNames>
  <calcPr calcId="124519"/>
</workbook>
</file>

<file path=xl/calcChain.xml><?xml version="1.0" encoding="utf-8"?>
<calcChain xmlns="http://schemas.openxmlformats.org/spreadsheetml/2006/main">
  <c r="T28" i="1"/>
  <c r="T27"/>
  <c r="T26"/>
  <c r="T25"/>
  <c r="T24"/>
  <c r="T23"/>
  <c r="T22"/>
  <c r="T19"/>
  <c r="T18"/>
  <c r="T17"/>
  <c r="T16"/>
  <c r="T15"/>
  <c r="T14"/>
  <c r="T13"/>
  <c r="T10"/>
  <c r="T9"/>
  <c r="T8"/>
  <c r="T7"/>
  <c r="T6"/>
  <c r="T11" s="1"/>
  <c r="T29" l="1"/>
  <c r="T20"/>
  <c r="U28" i="3"/>
  <c r="U27"/>
  <c r="U26"/>
  <c r="U25"/>
  <c r="U24"/>
  <c r="U23"/>
  <c r="U22"/>
  <c r="U19"/>
  <c r="U18"/>
  <c r="U17"/>
  <c r="U16"/>
  <c r="U15"/>
  <c r="U14"/>
  <c r="U13"/>
  <c r="U10"/>
  <c r="U9"/>
  <c r="U8"/>
  <c r="U7"/>
  <c r="Y19"/>
  <c r="U6"/>
  <c r="T30" i="1" l="1"/>
  <c r="S28" i="3"/>
  <c r="T28" s="1"/>
  <c r="V28" s="1"/>
  <c r="S27"/>
  <c r="T27" s="1"/>
  <c r="W27" s="1"/>
  <c r="S26"/>
  <c r="T26" s="1"/>
  <c r="W26" s="1"/>
  <c r="S25"/>
  <c r="T25" s="1"/>
  <c r="V25" s="1"/>
  <c r="S24"/>
  <c r="T24" s="1"/>
  <c r="W24" s="1"/>
  <c r="S23"/>
  <c r="T23" s="1"/>
  <c r="V23" s="1"/>
  <c r="S22"/>
  <c r="T22" s="1"/>
  <c r="W22" s="1"/>
  <c r="S19"/>
  <c r="T19" s="1"/>
  <c r="W19" s="1"/>
  <c r="S18"/>
  <c r="T18" s="1"/>
  <c r="W18" s="1"/>
  <c r="S17"/>
  <c r="T17" s="1"/>
  <c r="V17" s="1"/>
  <c r="S16"/>
  <c r="T16" s="1"/>
  <c r="V16" s="1"/>
  <c r="S15"/>
  <c r="T15" s="1"/>
  <c r="V15" s="1"/>
  <c r="S14"/>
  <c r="T14" s="1"/>
  <c r="V14" s="1"/>
  <c r="S13"/>
  <c r="T13" s="1"/>
  <c r="V13" s="1"/>
  <c r="Y14" s="1"/>
  <c r="S10"/>
  <c r="T10" s="1"/>
  <c r="W10" s="1"/>
  <c r="S9"/>
  <c r="T9" s="1"/>
  <c r="V9" s="1"/>
  <c r="S8"/>
  <c r="T8" s="1"/>
  <c r="V8" s="1"/>
  <c r="S7"/>
  <c r="T7" s="1"/>
  <c r="V7" s="1"/>
  <c r="S6"/>
  <c r="T6" s="1"/>
  <c r="W6" s="1"/>
  <c r="V26" l="1"/>
  <c r="V24"/>
  <c r="W28"/>
  <c r="W23"/>
  <c r="V27"/>
  <c r="W16"/>
  <c r="W15"/>
  <c r="V22"/>
  <c r="W13"/>
  <c r="W17"/>
  <c r="W14"/>
  <c r="W25"/>
  <c r="V19"/>
  <c r="V18"/>
  <c r="W8"/>
  <c r="W9"/>
  <c r="V6"/>
  <c r="V10"/>
  <c r="U11"/>
  <c r="M20" i="1"/>
  <c r="T29" i="3"/>
  <c r="S29"/>
  <c r="T20"/>
  <c r="S20"/>
  <c r="S11"/>
  <c r="R11"/>
  <c r="Q11"/>
  <c r="P11"/>
  <c r="O11"/>
  <c r="N11"/>
  <c r="M11"/>
  <c r="F24"/>
  <c r="V29" l="1"/>
  <c r="V20"/>
  <c r="V11"/>
  <c r="U29"/>
  <c r="W29" s="1"/>
  <c r="U20"/>
  <c r="W20" s="1"/>
  <c r="S30"/>
  <c r="J20"/>
  <c r="J11"/>
  <c r="V30" l="1"/>
  <c r="U30"/>
  <c r="T11"/>
  <c r="W11" s="1"/>
  <c r="H20"/>
  <c r="H11"/>
  <c r="F28"/>
  <c r="F27"/>
  <c r="F26"/>
  <c r="F25"/>
  <c r="F23"/>
  <c r="F22"/>
  <c r="F19"/>
  <c r="F18"/>
  <c r="F17"/>
  <c r="F16"/>
  <c r="F15"/>
  <c r="F14"/>
  <c r="F13"/>
  <c r="F10"/>
  <c r="F9"/>
  <c r="F8"/>
  <c r="F7"/>
  <c r="F6"/>
  <c r="T30" l="1"/>
  <c r="W30" s="1"/>
  <c r="R29"/>
  <c r="Q29"/>
  <c r="P29"/>
  <c r="O29"/>
  <c r="N29"/>
  <c r="M29"/>
  <c r="L29"/>
  <c r="K29"/>
  <c r="J29"/>
  <c r="I29"/>
  <c r="H29"/>
  <c r="H30" s="1"/>
  <c r="G29"/>
  <c r="F29"/>
  <c r="E29"/>
  <c r="D29"/>
  <c r="C29"/>
  <c r="R20"/>
  <c r="Q20"/>
  <c r="P20"/>
  <c r="O20"/>
  <c r="N20"/>
  <c r="M20"/>
  <c r="L20"/>
  <c r="K20"/>
  <c r="I20"/>
  <c r="G20"/>
  <c r="F20"/>
  <c r="E20"/>
  <c r="D20"/>
  <c r="C20"/>
  <c r="P30"/>
  <c r="O30"/>
  <c r="L11"/>
  <c r="K11"/>
  <c r="I11"/>
  <c r="G11"/>
  <c r="F11"/>
  <c r="E11"/>
  <c r="D11"/>
  <c r="C11"/>
  <c r="S29" i="1"/>
  <c r="R29"/>
  <c r="Q29"/>
  <c r="P29"/>
  <c r="O29"/>
  <c r="N29"/>
  <c r="M29"/>
  <c r="L29"/>
  <c r="K29"/>
  <c r="J29"/>
  <c r="I29"/>
  <c r="H29"/>
  <c r="E29"/>
  <c r="D29"/>
  <c r="C29"/>
  <c r="F28"/>
  <c r="G28" s="1"/>
  <c r="F27"/>
  <c r="G27" s="1"/>
  <c r="F26"/>
  <c r="G26" s="1"/>
  <c r="F25"/>
  <c r="G25" s="1"/>
  <c r="F24"/>
  <c r="G24" s="1"/>
  <c r="F23"/>
  <c r="G23" s="1"/>
  <c r="F22"/>
  <c r="G22" s="1"/>
  <c r="S20"/>
  <c r="R20"/>
  <c r="Q20"/>
  <c r="P20"/>
  <c r="O20"/>
  <c r="N20"/>
  <c r="L20"/>
  <c r="K20"/>
  <c r="J20"/>
  <c r="I20"/>
  <c r="H20"/>
  <c r="E20"/>
  <c r="D20"/>
  <c r="C20"/>
  <c r="F19"/>
  <c r="G19" s="1"/>
  <c r="F18"/>
  <c r="G18" s="1"/>
  <c r="F17"/>
  <c r="G17" s="1"/>
  <c r="F16"/>
  <c r="G16" s="1"/>
  <c r="F15"/>
  <c r="G15" s="1"/>
  <c r="F14"/>
  <c r="G14" s="1"/>
  <c r="F13"/>
  <c r="G13" s="1"/>
  <c r="G20" s="1"/>
  <c r="S11"/>
  <c r="R11"/>
  <c r="R30" s="1"/>
  <c r="Q11"/>
  <c r="P11"/>
  <c r="O11"/>
  <c r="N11"/>
  <c r="M11"/>
  <c r="L11"/>
  <c r="L30" s="1"/>
  <c r="K11"/>
  <c r="J11"/>
  <c r="J30" s="1"/>
  <c r="I11"/>
  <c r="H11"/>
  <c r="H30" s="1"/>
  <c r="E11"/>
  <c r="D11"/>
  <c r="C11"/>
  <c r="U10"/>
  <c r="F10"/>
  <c r="G10" s="1"/>
  <c r="U9"/>
  <c r="F9"/>
  <c r="G9" s="1"/>
  <c r="U8"/>
  <c r="F8"/>
  <c r="G8" s="1"/>
  <c r="F6"/>
  <c r="F11" s="1"/>
  <c r="E30" l="1"/>
  <c r="K30"/>
  <c r="S30"/>
  <c r="U6"/>
  <c r="G6"/>
  <c r="I30"/>
  <c r="M30"/>
  <c r="Q30"/>
  <c r="P30"/>
  <c r="N30"/>
  <c r="O30"/>
  <c r="L30" i="3"/>
  <c r="K30"/>
  <c r="C30" i="1"/>
  <c r="G30" i="3"/>
  <c r="I30"/>
  <c r="M30"/>
  <c r="Q30"/>
  <c r="J30"/>
  <c r="N30"/>
  <c r="R30"/>
  <c r="F30"/>
  <c r="E30"/>
  <c r="D30"/>
  <c r="D30" i="1"/>
  <c r="C30" i="3"/>
  <c r="U11" i="1"/>
  <c r="G29"/>
  <c r="G11"/>
  <c r="U13"/>
  <c r="U14"/>
  <c r="U15"/>
  <c r="U16"/>
  <c r="U17"/>
  <c r="U18"/>
  <c r="U19"/>
  <c r="U22"/>
  <c r="U23"/>
  <c r="U24"/>
  <c r="U25"/>
  <c r="U26"/>
  <c r="U27"/>
  <c r="U28"/>
  <c r="F20"/>
  <c r="U20" s="1"/>
  <c r="F29"/>
  <c r="U29" s="1"/>
  <c r="F30" l="1"/>
  <c r="U30"/>
  <c r="G30"/>
</calcChain>
</file>

<file path=xl/comments1.xml><?xml version="1.0" encoding="utf-8"?>
<comments xmlns="http://schemas.openxmlformats.org/spreadsheetml/2006/main">
  <authors>
    <author>User</author>
  </authors>
  <commentList>
    <comment ref="V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<sst xmlns="http://schemas.openxmlformats.org/spreadsheetml/2006/main" count="115" uniqueCount="73">
  <si>
    <t>DATA REALISASI PENDISTRIBUSIAN BERAS SEJAHTERA UNTUK KELUARGA PENERIMA MANFAAT (RASTRA)  PROGAM TAHUN 2017</t>
  </si>
  <si>
    <t>NO</t>
  </si>
  <si>
    <t>KABUPATEN/KOTA</t>
  </si>
  <si>
    <t>JML  KEC</t>
  </si>
  <si>
    <t>JML TD</t>
  </si>
  <si>
    <t>JML  KPM</t>
  </si>
  <si>
    <t xml:space="preserve">ALOKASI SATU TAHUN </t>
  </si>
  <si>
    <t xml:space="preserve">RENCANA  PERBULAN </t>
  </si>
  <si>
    <t>REALISASI TAHUN 2017 (Kg)</t>
  </si>
  <si>
    <t>% jan-Des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</si>
  <si>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</si>
  <si>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</si>
  <si>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</si>
  <si>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</si>
  <si>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</si>
  <si>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</si>
  <si>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</si>
  <si>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</si>
  <si>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</si>
  <si>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</si>
  <si>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</si>
  <si>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</si>
  <si>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</si>
  <si>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</si>
  <si>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</si>
  <si>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</si>
  <si>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</si>
  <si>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</si>
  <si>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</si>
  <si>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Sub Jumlah I </t>
  </si>
  <si>
    <t>II</t>
  </si>
  <si>
    <t xml:space="preserve">Sub Divre Bukittinggi </t>
  </si>
  <si>
    <t xml:space="preserve">Kab. Agam </t>
  </si>
  <si>
    <t xml:space="preserve">Kota Bukittinggi </t>
  </si>
  <si>
    <t>Kota Pdg Panjang</t>
  </si>
  <si>
    <t xml:space="preserve">Kota Payakumbuh </t>
  </si>
  <si>
    <t xml:space="preserve">Kab. 50 Kota </t>
  </si>
  <si>
    <t xml:space="preserve">Kab. Pasaman </t>
  </si>
  <si>
    <t>Kab. Pasaman Barat</t>
  </si>
  <si>
    <t>Sub Jumlah II</t>
  </si>
  <si>
    <t>III</t>
  </si>
  <si>
    <t xml:space="preserve">Sub Divre Solok 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</si>
  <si>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</si>
  <si>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</si>
  <si>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</si>
  <si>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</si>
  <si>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</si>
  <si>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</si>
  <si>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</si>
  <si>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Sub Jumlah III</t>
  </si>
  <si>
    <t xml:space="preserve">Jumlah Total </t>
  </si>
  <si>
    <t xml:space="preserve">KEPALA BIRO PEREKONOMIAN </t>
  </si>
  <si>
    <t xml:space="preserve">SELAKU </t>
  </si>
  <si>
    <t>dto</t>
  </si>
  <si>
    <t>HERI NOFIARDI,SE.MM</t>
  </si>
  <si>
    <t xml:space="preserve">NIP. 19621119 198611 1 001 </t>
  </si>
  <si>
    <t>REALISASI PEMBAYARAN HPB TAHUN 2016 (Kg)</t>
  </si>
  <si>
    <t>%  LUNAS</t>
  </si>
  <si>
    <t>AGUST</t>
  </si>
  <si>
    <t>SEPT</t>
  </si>
  <si>
    <t>OKT</t>
  </si>
  <si>
    <t>NOV</t>
  </si>
  <si>
    <t>DES</t>
  </si>
  <si>
    <t>DATA REALISASI PEMBAYARAN HPB PENDISTRIBUSIAN BERAS BAGI KELUARGA PENERIMA MANFAAT (RASTRA)  TAHUN 2017</t>
  </si>
  <si>
    <t xml:space="preserve">SEKRETARIS TIM KOORDINASI RASTRA PROVINSI SUMATERA BARAT </t>
  </si>
  <si>
    <t xml:space="preserve"> TOTAL  PEMBAYARAN JAN S/Des (Rp) </t>
  </si>
  <si>
    <t>TOTAL PENYALURAN (Jan-Des)Kg</t>
  </si>
  <si>
    <t xml:space="preserve">PEMBAYARAN JAN S/D DES (Rp) </t>
  </si>
  <si>
    <t xml:space="preserve">SISA  PEMBAYARAN JAN S/Des (Rp) </t>
  </si>
  <si>
    <t>v</t>
  </si>
  <si>
    <t xml:space="preserve">Padang,            Agustus  2017 </t>
  </si>
  <si>
    <t>Total Penyaluran</t>
  </si>
  <si>
    <t>Total Penyaluran Jan-Des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</si>
</sst>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5" fontId="0" fillId="0" borderId="7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5" fontId="0" fillId="0" borderId="8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165" fontId="1" fillId="3" borderId="5" xfId="1" applyNumberFormat="1" applyFont="1" applyFill="1" applyBorder="1"/>
    <xf numFmtId="165" fontId="1" fillId="0" borderId="6" xfId="1" applyNumberFormat="1" applyFont="1" applyBorder="1"/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/>
    <xf numFmtId="165" fontId="1" fillId="2" borderId="5" xfId="1" applyNumberFormat="1" applyFont="1" applyFill="1" applyBorder="1"/>
    <xf numFmtId="0" fontId="0" fillId="2" borderId="4" xfId="0" applyFill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top"/>
    </xf>
    <xf numFmtId="165" fontId="0" fillId="0" borderId="8" xfId="1" applyNumberFormat="1" applyFont="1" applyBorder="1" applyAlignment="1">
      <alignment horizontal="center"/>
    </xf>
    <xf numFmtId="165" fontId="1" fillId="3" borderId="5" xfId="1" applyNumberFormat="1" applyFont="1" applyFill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165" fontId="1" fillId="2" borderId="5" xfId="0" applyNumberFormat="1" applyFont="1" applyFill="1" applyBorder="1"/>
    <xf numFmtId="0" fontId="1" fillId="0" borderId="0" xfId="0" applyFont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0" xfId="0" applyFont="1" applyAlignment="1"/>
    <xf numFmtId="0" fontId="0" fillId="2" borderId="5" xfId="0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1" fillId="3" borderId="5" xfId="0" applyNumberFormat="1" applyFont="1" applyFill="1" applyBorder="1"/>
    <xf numFmtId="165" fontId="1" fillId="2" borderId="5" xfId="1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5" fontId="0" fillId="0" borderId="11" xfId="1" applyNumberFormat="1" applyFont="1" applyFill="1" applyBorder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164" fontId="0" fillId="0" borderId="11" xfId="0" applyNumberFormat="1" applyBorder="1"/>
    <xf numFmtId="0" fontId="1" fillId="2" borderId="1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165" fontId="0" fillId="0" borderId="11" xfId="1" applyNumberFormat="1" applyFont="1" applyBorder="1" applyAlignment="1">
      <alignment horizontal="center" vertical="top"/>
    </xf>
    <xf numFmtId="0" fontId="0" fillId="0" borderId="13" xfId="0" applyBorder="1"/>
    <xf numFmtId="0" fontId="0" fillId="0" borderId="14" xfId="0" applyBorder="1"/>
    <xf numFmtId="0" fontId="1" fillId="4" borderId="1" xfId="0" applyFont="1" applyFill="1" applyBorder="1" applyAlignment="1">
      <alignment horizontal="center" wrapText="1"/>
    </xf>
    <xf numFmtId="164" fontId="0" fillId="5" borderId="5" xfId="0" applyNumberFormat="1" applyFill="1" applyBorder="1"/>
    <xf numFmtId="165" fontId="6" fillId="0" borderId="7" xfId="1" applyNumberFormat="1" applyFont="1" applyBorder="1"/>
    <xf numFmtId="2" fontId="0" fillId="0" borderId="8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topLeftCell="A10" workbookViewId="0">
      <selection activeCell="L33" sqref="L33"/>
    </sheetView>
  </sheetViews>
  <sheetFormatPr defaultColWidth="9" defaultRowHeight="14.4"/>
  <cols>
    <col min="1" max="1" width="4.88671875" customWidth="1"/>
    <col min="2" max="2" width="19.5546875" customWidth="1"/>
    <col min="3" max="3" width="4.5546875" customWidth="1"/>
    <col min="4" max="4" width="4.6640625" customWidth="1"/>
    <col min="5" max="5" width="9.33203125" customWidth="1"/>
    <col min="6" max="6" width="11.5546875" customWidth="1"/>
    <col min="7" max="7" width="10.44140625" customWidth="1"/>
    <col min="8" max="8" width="10.5546875" customWidth="1"/>
    <col min="9" max="9" width="10.88671875" customWidth="1"/>
    <col min="10" max="13" width="10.33203125" customWidth="1"/>
    <col min="14" max="14" width="10.44140625" customWidth="1"/>
    <col min="15" max="15" width="10.33203125" customWidth="1"/>
    <col min="16" max="16" width="10.5546875" customWidth="1"/>
    <col min="17" max="17" width="9.6640625" customWidth="1"/>
    <col min="18" max="19" width="9.88671875" customWidth="1"/>
    <col min="20" max="20" width="11.44140625" customWidth="1"/>
    <col min="21" max="21" width="8.5546875" customWidth="1"/>
  </cols>
  <sheetData>
    <row r="1" spans="1:24" s="36" customFormat="1" ht="1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40"/>
    </row>
    <row r="2" spans="1:24" ht="15" thickBot="1"/>
    <row r="3" spans="1:24" ht="16.5" customHeight="1" thickTop="1" thickBot="1">
      <c r="A3" s="70" t="s">
        <v>1</v>
      </c>
      <c r="B3" s="70" t="s">
        <v>2</v>
      </c>
      <c r="C3" s="70" t="s">
        <v>3</v>
      </c>
      <c r="D3" s="70" t="s">
        <v>4</v>
      </c>
      <c r="E3" s="70" t="s">
        <v>5</v>
      </c>
      <c r="F3" s="70" t="s">
        <v>6</v>
      </c>
      <c r="G3" s="70" t="s">
        <v>7</v>
      </c>
      <c r="H3" s="65" t="s">
        <v>8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  <c r="T3" s="72" t="s">
        <v>72</v>
      </c>
      <c r="U3" s="70" t="s">
        <v>9</v>
      </c>
    </row>
    <row r="4" spans="1:24" ht="33" customHeight="1" thickTop="1" thickBot="1">
      <c r="A4" s="71"/>
      <c r="B4" s="71"/>
      <c r="C4" s="71"/>
      <c r="D4" s="71"/>
      <c r="E4" s="71"/>
      <c r="F4" s="71"/>
      <c r="G4" s="71"/>
      <c r="H4" s="41" t="s">
        <v>10</v>
      </c>
      <c r="I4" s="41" t="s">
        <v>11</v>
      </c>
      <c r="J4" s="41" t="s">
        <v>12</v>
      </c>
      <c r="K4" s="41" t="s">
        <v>13</v>
      </c>
      <c r="L4" s="41" t="s">
        <v>14</v>
      </c>
      <c r="M4" s="41" t="s">
        <v>15</v>
      </c>
      <c r="N4" s="41" t="s">
        <v>16</v>
      </c>
      <c r="O4" s="41" t="s">
        <v>17</v>
      </c>
      <c r="P4" s="41" t="s">
        <v>18</v>
      </c>
      <c r="Q4" s="41" t="s">
        <v>19</v>
      </c>
      <c r="R4" s="41" t="s">
        <v>20</v>
      </c>
      <c r="S4" s="41" t="s">
        <v>21</v>
      </c>
      <c r="T4" s="71"/>
      <c r="U4" s="71"/>
    </row>
    <row r="5" spans="1:24" ht="15" thickTop="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4">
      <c r="A6" s="6">
        <v>1</v>
      </c>
      <c r="B6" s="7" t="s">
        <v>24</v>
      </c>
      <c r="C6" s="7">
        <v>10</v>
      </c>
      <c r="D6" s="7">
        <v>5</v>
      </c>
      <c r="E6" s="8">
        <v>9273</v>
      </c>
      <c r="F6" s="8">
        <f>E6*15*12</f>
        <v>1669140</v>
      </c>
      <c r="G6" s="8">
        <f>F6/12</f>
        <v>139095</v>
      </c>
      <c r="H6" s="28">
        <v>139095</v>
      </c>
      <c r="I6" s="28">
        <v>139095</v>
      </c>
      <c r="J6" s="28">
        <v>139095</v>
      </c>
      <c r="K6" s="28">
        <v>139095</v>
      </c>
      <c r="L6" s="28">
        <v>139095</v>
      </c>
      <c r="M6" s="28">
        <v>139095</v>
      </c>
      <c r="N6" s="28">
        <v>139095</v>
      </c>
      <c r="O6" s="28">
        <v>139095</v>
      </c>
      <c r="P6" s="28">
        <v>139095</v>
      </c>
      <c r="Q6" s="28">
        <v>139095</v>
      </c>
      <c r="R6" s="28">
        <v>139095</v>
      </c>
      <c r="S6" s="28">
        <v>139095</v>
      </c>
      <c r="T6" s="28">
        <f>H6+I6+J6+K6+L6+M6+N6+O6+P6+Q6+R6+S6</f>
        <v>1669140</v>
      </c>
      <c r="U6" s="45">
        <f>SUM(H6:S6)/F6*100</f>
        <v>100</v>
      </c>
    </row>
    <row r="7" spans="1:24">
      <c r="A7" s="6">
        <v>2</v>
      </c>
      <c r="B7" s="7" t="s">
        <v>25</v>
      </c>
      <c r="C7" s="7">
        <v>0</v>
      </c>
      <c r="D7" s="7">
        <v>0</v>
      </c>
      <c r="E7" s="8">
        <v>0</v>
      </c>
      <c r="F7" s="8">
        <v>0</v>
      </c>
      <c r="G7" s="8">
        <v>0</v>
      </c>
      <c r="H7" s="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f t="shared" ref="T7:T10" si="0">H7+I7+J7+K7+L7+M7+N7+O7+P7+Q7+R7+S7</f>
        <v>0</v>
      </c>
      <c r="U7" s="45">
        <v>0</v>
      </c>
    </row>
    <row r="8" spans="1:24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ref="F8:F10" si="1">E8*15*12</f>
        <v>536940</v>
      </c>
      <c r="G8" s="8">
        <f t="shared" ref="G8:G10" si="2">F8/12</f>
        <v>44745</v>
      </c>
      <c r="H8" s="28">
        <v>44745</v>
      </c>
      <c r="I8" s="28">
        <v>44745</v>
      </c>
      <c r="J8" s="28">
        <v>44745</v>
      </c>
      <c r="K8" s="28">
        <v>44745</v>
      </c>
      <c r="L8" s="28">
        <v>44745</v>
      </c>
      <c r="M8" s="28">
        <v>44745</v>
      </c>
      <c r="N8" s="28">
        <v>44745</v>
      </c>
      <c r="O8" s="28">
        <v>44745</v>
      </c>
      <c r="P8" s="28">
        <v>44745</v>
      </c>
      <c r="Q8" s="28">
        <v>44745</v>
      </c>
      <c r="R8" s="28">
        <v>0</v>
      </c>
      <c r="S8" s="28">
        <v>0</v>
      </c>
      <c r="T8" s="28">
        <f t="shared" si="0"/>
        <v>447450</v>
      </c>
      <c r="U8" s="45">
        <f t="shared" ref="U8:U30" si="3">SUM(H8:S8)/F8*100</f>
        <v>83.333333333333343</v>
      </c>
    </row>
    <row r="9" spans="1:24">
      <c r="A9" s="6">
        <v>4</v>
      </c>
      <c r="B9" s="7" t="s">
        <v>27</v>
      </c>
      <c r="C9" s="7">
        <v>17</v>
      </c>
      <c r="D9" s="7">
        <v>17</v>
      </c>
      <c r="E9" s="8">
        <v>19615</v>
      </c>
      <c r="F9" s="8">
        <f t="shared" si="1"/>
        <v>3530700</v>
      </c>
      <c r="G9" s="8">
        <f t="shared" si="2"/>
        <v>294225</v>
      </c>
      <c r="H9" s="28">
        <v>294225</v>
      </c>
      <c r="I9" s="28">
        <v>294225</v>
      </c>
      <c r="J9" s="28">
        <v>294225</v>
      </c>
      <c r="K9" s="28">
        <v>294225</v>
      </c>
      <c r="L9" s="28">
        <v>294225</v>
      </c>
      <c r="M9" s="28">
        <v>294225</v>
      </c>
      <c r="N9" s="28">
        <v>276105</v>
      </c>
      <c r="O9" s="28">
        <v>276105</v>
      </c>
      <c r="P9" s="28">
        <v>0</v>
      </c>
      <c r="Q9" s="28">
        <v>0</v>
      </c>
      <c r="R9" s="28">
        <v>0</v>
      </c>
      <c r="S9" s="28">
        <v>0</v>
      </c>
      <c r="T9" s="28">
        <f t="shared" si="0"/>
        <v>2317560</v>
      </c>
      <c r="U9" s="45">
        <f t="shared" si="3"/>
        <v>65.640241311921145</v>
      </c>
    </row>
    <row r="10" spans="1:24" ht="15" thickBot="1">
      <c r="A10" s="6">
        <v>5</v>
      </c>
      <c r="B10" s="11" t="s">
        <v>28</v>
      </c>
      <c r="C10" s="11">
        <v>12</v>
      </c>
      <c r="D10" s="11">
        <v>90</v>
      </c>
      <c r="E10" s="12">
        <v>21868</v>
      </c>
      <c r="F10" s="8">
        <f t="shared" si="1"/>
        <v>3936240</v>
      </c>
      <c r="G10" s="8">
        <f t="shared" si="2"/>
        <v>328020</v>
      </c>
      <c r="H10" s="8">
        <v>328020</v>
      </c>
      <c r="I10" s="8">
        <v>328020</v>
      </c>
      <c r="J10" s="8">
        <v>328020</v>
      </c>
      <c r="K10" s="8">
        <v>328020</v>
      </c>
      <c r="L10" s="8">
        <v>328020</v>
      </c>
      <c r="M10" s="8">
        <v>328020</v>
      </c>
      <c r="N10" s="42">
        <v>59955</v>
      </c>
      <c r="O10" s="42">
        <v>59995</v>
      </c>
      <c r="P10" s="42">
        <v>0</v>
      </c>
      <c r="Q10" s="42">
        <v>0</v>
      </c>
      <c r="R10" s="42">
        <v>0</v>
      </c>
      <c r="S10" s="42">
        <v>0</v>
      </c>
      <c r="T10" s="28">
        <f t="shared" si="0"/>
        <v>2088070</v>
      </c>
      <c r="U10" s="45">
        <f t="shared" si="3"/>
        <v>53.047324350141253</v>
      </c>
    </row>
    <row r="11" spans="1:24" ht="15.6" thickTop="1" thickBot="1">
      <c r="A11" s="37"/>
      <c r="B11" s="14" t="s">
        <v>29</v>
      </c>
      <c r="C11" s="14">
        <f t="shared" ref="C11:G11" si="4">C6+C7+C8+C9+C10</f>
        <v>43</v>
      </c>
      <c r="D11" s="14">
        <f t="shared" si="4"/>
        <v>116</v>
      </c>
      <c r="E11" s="15">
        <f t="shared" si="4"/>
        <v>53739</v>
      </c>
      <c r="F11" s="15">
        <f t="shared" si="4"/>
        <v>9673020</v>
      </c>
      <c r="G11" s="15">
        <f t="shared" si="4"/>
        <v>806085</v>
      </c>
      <c r="H11" s="15">
        <f t="shared" ref="H11:I11" si="5">SUM(H6:H10)</f>
        <v>806085</v>
      </c>
      <c r="I11" s="27">
        <f t="shared" si="5"/>
        <v>806085</v>
      </c>
      <c r="J11" s="27">
        <f t="shared" ref="J11" si="6">SUM(J6:J10)</f>
        <v>806085</v>
      </c>
      <c r="K11" s="27">
        <f t="shared" ref="K11:T11" si="7">SUM(K6:K10)</f>
        <v>806085</v>
      </c>
      <c r="L11" s="27">
        <f t="shared" si="7"/>
        <v>806085</v>
      </c>
      <c r="M11" s="27">
        <f t="shared" si="7"/>
        <v>806085</v>
      </c>
      <c r="N11" s="27">
        <f t="shared" si="7"/>
        <v>519900</v>
      </c>
      <c r="O11" s="27">
        <f t="shared" si="7"/>
        <v>519940</v>
      </c>
      <c r="P11" s="27">
        <f t="shared" si="7"/>
        <v>183840</v>
      </c>
      <c r="Q11" s="27">
        <f t="shared" si="7"/>
        <v>183840</v>
      </c>
      <c r="R11" s="27">
        <f t="shared" si="7"/>
        <v>139095</v>
      </c>
      <c r="S11" s="27">
        <f t="shared" si="7"/>
        <v>139095</v>
      </c>
      <c r="T11" s="27">
        <f t="shared" si="7"/>
        <v>6522220</v>
      </c>
      <c r="U11" s="46">
        <f t="shared" si="3"/>
        <v>67.42692561371733</v>
      </c>
    </row>
    <row r="12" spans="1:24" ht="15" thickTop="1">
      <c r="A12" s="37" t="s">
        <v>30</v>
      </c>
      <c r="B12" s="4" t="s">
        <v>31</v>
      </c>
      <c r="C12" s="4"/>
      <c r="D12" s="4"/>
      <c r="E12" s="4"/>
      <c r="F12" s="4"/>
      <c r="G12" s="16"/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</row>
    <row r="13" spans="1:24">
      <c r="A13" s="6">
        <v>6</v>
      </c>
      <c r="B13" s="7" t="s">
        <v>32</v>
      </c>
      <c r="C13" s="7">
        <v>16</v>
      </c>
      <c r="D13" s="7">
        <v>40</v>
      </c>
      <c r="E13" s="8">
        <v>23612</v>
      </c>
      <c r="F13" s="8">
        <f t="shared" ref="F13:F19" si="8">E13*15*12</f>
        <v>4250160</v>
      </c>
      <c r="G13" s="8">
        <f t="shared" ref="G13:G19" si="9">F13/12</f>
        <v>354180</v>
      </c>
      <c r="H13" s="8">
        <v>354180</v>
      </c>
      <c r="I13" s="8">
        <v>354180</v>
      </c>
      <c r="J13" s="8">
        <v>354180</v>
      </c>
      <c r="K13" s="8">
        <v>354180</v>
      </c>
      <c r="L13" s="8">
        <v>354180</v>
      </c>
      <c r="M13" s="8">
        <v>354180</v>
      </c>
      <c r="N13" s="8">
        <v>354180</v>
      </c>
      <c r="O13" s="8">
        <v>354180</v>
      </c>
      <c r="P13" s="28">
        <v>0</v>
      </c>
      <c r="Q13" s="28">
        <v>0</v>
      </c>
      <c r="R13" s="28">
        <v>0</v>
      </c>
      <c r="S13" s="28">
        <v>0</v>
      </c>
      <c r="T13" s="28">
        <f t="shared" ref="T13:T19" si="10">H13+I13+J13+K13+L13+M13+N13+O13+P13+Q13+R13+S13</f>
        <v>2833440</v>
      </c>
      <c r="U13" s="45">
        <f t="shared" si="3"/>
        <v>66.666666666666657</v>
      </c>
    </row>
    <row r="14" spans="1:24">
      <c r="A14" s="6">
        <v>7</v>
      </c>
      <c r="B14" s="7" t="s">
        <v>33</v>
      </c>
      <c r="C14" s="7">
        <v>3</v>
      </c>
      <c r="D14" s="7">
        <v>24</v>
      </c>
      <c r="E14" s="8">
        <v>2908</v>
      </c>
      <c r="F14" s="8">
        <f t="shared" si="8"/>
        <v>523440</v>
      </c>
      <c r="G14" s="8">
        <f t="shared" si="9"/>
        <v>43620</v>
      </c>
      <c r="H14" s="28">
        <v>43620</v>
      </c>
      <c r="I14" s="28">
        <v>43620</v>
      </c>
      <c r="J14" s="28">
        <v>43620</v>
      </c>
      <c r="K14" s="28">
        <v>43620</v>
      </c>
      <c r="L14" s="28">
        <v>43620</v>
      </c>
      <c r="M14" s="28">
        <v>43620</v>
      </c>
      <c r="N14" s="28">
        <v>43620</v>
      </c>
      <c r="O14" s="28">
        <v>43620</v>
      </c>
      <c r="P14" s="28">
        <v>0</v>
      </c>
      <c r="Q14" s="28">
        <v>0</v>
      </c>
      <c r="R14" s="28">
        <v>0</v>
      </c>
      <c r="S14" s="28">
        <v>0</v>
      </c>
      <c r="T14" s="28">
        <f t="shared" si="10"/>
        <v>348960</v>
      </c>
      <c r="U14" s="45">
        <f t="shared" si="3"/>
        <v>66.666666666666657</v>
      </c>
    </row>
    <row r="15" spans="1:24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8"/>
        <v>382140</v>
      </c>
      <c r="G15" s="8">
        <f t="shared" si="9"/>
        <v>31845</v>
      </c>
      <c r="H15" s="28">
        <v>31845</v>
      </c>
      <c r="I15" s="28">
        <v>31845</v>
      </c>
      <c r="J15" s="28">
        <v>31845</v>
      </c>
      <c r="K15" s="28">
        <v>31845</v>
      </c>
      <c r="L15" s="28">
        <v>31845</v>
      </c>
      <c r="M15" s="28">
        <v>31845</v>
      </c>
      <c r="N15" s="28">
        <v>31845</v>
      </c>
      <c r="O15" s="28">
        <v>31845</v>
      </c>
      <c r="P15" s="28">
        <v>0</v>
      </c>
      <c r="Q15" s="28">
        <v>0</v>
      </c>
      <c r="R15" s="28">
        <v>0</v>
      </c>
      <c r="S15" s="28">
        <v>0</v>
      </c>
      <c r="T15" s="28">
        <f t="shared" si="10"/>
        <v>254760</v>
      </c>
      <c r="U15" s="45">
        <f t="shared" si="3"/>
        <v>66.666666666666657</v>
      </c>
    </row>
    <row r="16" spans="1:24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8"/>
        <v>1034100</v>
      </c>
      <c r="G16" s="8">
        <f t="shared" si="9"/>
        <v>86175</v>
      </c>
      <c r="H16" s="28">
        <v>86175</v>
      </c>
      <c r="I16" s="28">
        <v>86175</v>
      </c>
      <c r="J16" s="28">
        <v>86175</v>
      </c>
      <c r="K16" s="28">
        <v>86175</v>
      </c>
      <c r="L16" s="28">
        <v>86175</v>
      </c>
      <c r="M16" s="28">
        <v>86175</v>
      </c>
      <c r="N16" s="28">
        <v>86175</v>
      </c>
      <c r="O16" s="28">
        <v>86175</v>
      </c>
      <c r="P16" s="28">
        <v>0</v>
      </c>
      <c r="Q16" s="28">
        <v>0</v>
      </c>
      <c r="R16" s="28">
        <v>0</v>
      </c>
      <c r="S16" s="28">
        <v>0</v>
      </c>
      <c r="T16" s="28">
        <f t="shared" si="10"/>
        <v>689400</v>
      </c>
      <c r="U16" s="45">
        <f t="shared" si="3"/>
        <v>66.666666666666657</v>
      </c>
      <c r="X16" t="s">
        <v>71</v>
      </c>
    </row>
    <row r="17" spans="1:21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8"/>
        <v>4041180</v>
      </c>
      <c r="G17" s="8">
        <f t="shared" si="9"/>
        <v>336765</v>
      </c>
      <c r="H17" s="28">
        <v>336765</v>
      </c>
      <c r="I17" s="28">
        <v>336765</v>
      </c>
      <c r="J17" s="28">
        <v>336765</v>
      </c>
      <c r="K17" s="28">
        <v>336765</v>
      </c>
      <c r="L17" s="28">
        <v>336765</v>
      </c>
      <c r="M17" s="28">
        <v>336765</v>
      </c>
      <c r="N17" s="28">
        <v>336765</v>
      </c>
      <c r="O17" s="28">
        <v>336765</v>
      </c>
      <c r="P17" s="28">
        <v>0</v>
      </c>
      <c r="Q17" s="28">
        <v>0</v>
      </c>
      <c r="R17" s="28">
        <v>0</v>
      </c>
      <c r="S17" s="28">
        <v>0</v>
      </c>
      <c r="T17" s="28">
        <f t="shared" si="10"/>
        <v>2694120</v>
      </c>
      <c r="U17" s="45">
        <f t="shared" si="3"/>
        <v>66.666666666666657</v>
      </c>
    </row>
    <row r="18" spans="1:21">
      <c r="A18" s="6">
        <v>11</v>
      </c>
      <c r="B18" s="7" t="s">
        <v>37</v>
      </c>
      <c r="C18" s="7">
        <v>12</v>
      </c>
      <c r="D18" s="7">
        <v>30</v>
      </c>
      <c r="E18" s="8">
        <v>18174</v>
      </c>
      <c r="F18" s="8">
        <f t="shared" si="8"/>
        <v>3271320</v>
      </c>
      <c r="G18" s="8">
        <f t="shared" si="9"/>
        <v>272610</v>
      </c>
      <c r="H18" s="28">
        <v>272610</v>
      </c>
      <c r="I18" s="28">
        <v>272610</v>
      </c>
      <c r="J18" s="28">
        <v>272610</v>
      </c>
      <c r="K18" s="28">
        <v>272610</v>
      </c>
      <c r="L18" s="28">
        <v>272610</v>
      </c>
      <c r="M18" s="28">
        <v>272610</v>
      </c>
      <c r="N18" s="28">
        <v>224220</v>
      </c>
      <c r="O18" s="28">
        <v>224220</v>
      </c>
      <c r="P18" s="28">
        <v>0</v>
      </c>
      <c r="Q18" s="28">
        <v>0</v>
      </c>
      <c r="R18" s="28">
        <v>0</v>
      </c>
      <c r="S18" s="28">
        <v>0</v>
      </c>
      <c r="T18" s="28">
        <f t="shared" si="10"/>
        <v>2084100</v>
      </c>
      <c r="U18" s="45">
        <f t="shared" si="3"/>
        <v>63.708227871318002</v>
      </c>
    </row>
    <row r="19" spans="1:21" ht="15" thickBot="1">
      <c r="A19" s="6">
        <v>12</v>
      </c>
      <c r="B19" s="11" t="s">
        <v>38</v>
      </c>
      <c r="C19" s="11">
        <v>11</v>
      </c>
      <c r="D19" s="11">
        <v>19</v>
      </c>
      <c r="E19" s="12">
        <v>23987</v>
      </c>
      <c r="F19" s="8">
        <f t="shared" si="8"/>
        <v>4317660</v>
      </c>
      <c r="G19" s="8">
        <f t="shared" si="9"/>
        <v>359805</v>
      </c>
      <c r="H19" s="42">
        <v>359805</v>
      </c>
      <c r="I19" s="42">
        <v>359805</v>
      </c>
      <c r="J19" s="42">
        <v>359805</v>
      </c>
      <c r="K19" s="42">
        <v>359805</v>
      </c>
      <c r="L19" s="42">
        <v>359805</v>
      </c>
      <c r="M19" s="42">
        <v>359805</v>
      </c>
      <c r="N19" s="42">
        <v>359805</v>
      </c>
      <c r="O19" s="42">
        <v>330000</v>
      </c>
      <c r="P19" s="42">
        <v>0</v>
      </c>
      <c r="Q19" s="42">
        <v>0</v>
      </c>
      <c r="R19" s="42">
        <v>0</v>
      </c>
      <c r="S19" s="42">
        <v>0</v>
      </c>
      <c r="T19" s="28">
        <f t="shared" si="10"/>
        <v>2848635</v>
      </c>
      <c r="U19" s="45">
        <f t="shared" si="3"/>
        <v>65.976362196189598</v>
      </c>
    </row>
    <row r="20" spans="1:21" ht="15.6" thickTop="1" thickBot="1">
      <c r="A20" s="37"/>
      <c r="B20" s="14" t="s">
        <v>39</v>
      </c>
      <c r="C20" s="14">
        <f t="shared" ref="C20:G20" si="11">C13+C14+C15+C16+C17+C18+C19</f>
        <v>62</v>
      </c>
      <c r="D20" s="14">
        <f t="shared" si="11"/>
        <v>136</v>
      </c>
      <c r="E20" s="15">
        <f t="shared" si="11"/>
        <v>99000</v>
      </c>
      <c r="F20" s="43">
        <f t="shared" si="11"/>
        <v>17820000</v>
      </c>
      <c r="G20" s="15">
        <f t="shared" si="11"/>
        <v>1485000</v>
      </c>
      <c r="H20" s="15">
        <f t="shared" ref="H20:L20" si="12">SUM(H13:H19)</f>
        <v>1485000</v>
      </c>
      <c r="I20" s="27">
        <f t="shared" si="12"/>
        <v>1485000</v>
      </c>
      <c r="J20" s="27">
        <f t="shared" si="12"/>
        <v>1485000</v>
      </c>
      <c r="K20" s="27">
        <f t="shared" si="12"/>
        <v>1485000</v>
      </c>
      <c r="L20" s="27">
        <f t="shared" si="12"/>
        <v>1485000</v>
      </c>
      <c r="M20" s="27">
        <f>SUM(M13:M19)</f>
        <v>1485000</v>
      </c>
      <c r="N20" s="27">
        <f t="shared" ref="N20:T20" si="13">SUM(N13:N19)</f>
        <v>1436610</v>
      </c>
      <c r="O20" s="27">
        <f t="shared" si="13"/>
        <v>1406805</v>
      </c>
      <c r="P20" s="27">
        <f t="shared" si="13"/>
        <v>0</v>
      </c>
      <c r="Q20" s="27">
        <f t="shared" si="13"/>
        <v>0</v>
      </c>
      <c r="R20" s="27">
        <f t="shared" si="13"/>
        <v>0</v>
      </c>
      <c r="S20" s="27">
        <f t="shared" si="13"/>
        <v>0</v>
      </c>
      <c r="T20" s="27">
        <f t="shared" si="13"/>
        <v>11753415</v>
      </c>
      <c r="U20" s="46">
        <f t="shared" si="3"/>
        <v>65.956313131313124</v>
      </c>
    </row>
    <row r="21" spans="1:21" ht="15" thickTop="1">
      <c r="A21" s="37" t="s">
        <v>40</v>
      </c>
      <c r="B21" s="4" t="s">
        <v>41</v>
      </c>
      <c r="C21" s="4"/>
      <c r="D21" s="4"/>
      <c r="E21" s="4"/>
      <c r="F21" s="4"/>
      <c r="G21" s="16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</row>
    <row r="22" spans="1:21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4">E22*15*12</f>
        <v>1549620</v>
      </c>
      <c r="G22" s="8">
        <f t="shared" ref="G22:G28" si="15">F22/12</f>
        <v>129135</v>
      </c>
      <c r="H22" s="28">
        <v>129135</v>
      </c>
      <c r="I22" s="28">
        <v>129135</v>
      </c>
      <c r="J22" s="28">
        <v>129135</v>
      </c>
      <c r="K22" s="28">
        <v>129135</v>
      </c>
      <c r="L22" s="28">
        <v>129135</v>
      </c>
      <c r="M22" s="28">
        <v>129135</v>
      </c>
      <c r="N22" s="28">
        <v>115260</v>
      </c>
      <c r="O22" s="28">
        <v>115260</v>
      </c>
      <c r="P22" s="28">
        <v>0</v>
      </c>
      <c r="Q22" s="28">
        <v>0</v>
      </c>
      <c r="R22" s="28">
        <v>0</v>
      </c>
      <c r="S22" s="28">
        <v>0</v>
      </c>
      <c r="T22" s="28">
        <f t="shared" ref="T22:T28" si="16">H22+I22+J22+K22+L22+M22+N22+O22+P22+Q22+R22+S22</f>
        <v>1005330</v>
      </c>
      <c r="U22" s="45">
        <f t="shared" si="3"/>
        <v>64.8759050605955</v>
      </c>
    </row>
    <row r="23" spans="1:21">
      <c r="A23" s="18">
        <v>14</v>
      </c>
      <c r="B23" s="7" t="s">
        <v>43</v>
      </c>
      <c r="C23" s="7">
        <v>4</v>
      </c>
      <c r="D23" s="7">
        <v>4</v>
      </c>
      <c r="E23" s="8">
        <v>1003</v>
      </c>
      <c r="F23" s="8">
        <f t="shared" si="14"/>
        <v>180540</v>
      </c>
      <c r="G23" s="8">
        <f t="shared" si="15"/>
        <v>15045</v>
      </c>
      <c r="H23" s="28">
        <v>15045</v>
      </c>
      <c r="I23" s="28">
        <v>15045</v>
      </c>
      <c r="J23" s="28">
        <v>15045</v>
      </c>
      <c r="K23" s="28">
        <v>15045</v>
      </c>
      <c r="L23" s="28">
        <v>15045</v>
      </c>
      <c r="M23" s="28">
        <v>15045</v>
      </c>
      <c r="N23" s="28">
        <v>15045</v>
      </c>
      <c r="O23" s="28">
        <v>15045</v>
      </c>
      <c r="P23" s="28">
        <v>15045</v>
      </c>
      <c r="Q23" s="28">
        <v>0</v>
      </c>
      <c r="R23" s="28">
        <v>0</v>
      </c>
      <c r="S23" s="28">
        <v>0</v>
      </c>
      <c r="T23" s="28">
        <f t="shared" si="16"/>
        <v>135405</v>
      </c>
      <c r="U23" s="45">
        <f t="shared" si="3"/>
        <v>75</v>
      </c>
    </row>
    <row r="24" spans="1:21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4"/>
        <v>406080</v>
      </c>
      <c r="G24" s="8">
        <f t="shared" si="15"/>
        <v>33840</v>
      </c>
      <c r="H24" s="28">
        <v>33840</v>
      </c>
      <c r="I24" s="28">
        <v>33840</v>
      </c>
      <c r="J24" s="28">
        <v>33840</v>
      </c>
      <c r="K24" s="28">
        <v>33840</v>
      </c>
      <c r="L24" s="28">
        <v>33840</v>
      </c>
      <c r="M24" s="28">
        <v>33840</v>
      </c>
      <c r="N24" s="28">
        <v>33840</v>
      </c>
      <c r="O24" s="28">
        <v>33840</v>
      </c>
      <c r="P24" s="28">
        <v>0</v>
      </c>
      <c r="Q24" s="28">
        <v>0</v>
      </c>
      <c r="R24" s="28">
        <v>0</v>
      </c>
      <c r="S24" s="28">
        <v>0</v>
      </c>
      <c r="T24" s="28">
        <f t="shared" si="16"/>
        <v>270720</v>
      </c>
      <c r="U24" s="45">
        <f t="shared" si="3"/>
        <v>66.666666666666657</v>
      </c>
    </row>
    <row r="25" spans="1:21">
      <c r="A25" s="18">
        <v>16</v>
      </c>
      <c r="B25" s="7" t="s">
        <v>45</v>
      </c>
      <c r="C25" s="7">
        <v>8</v>
      </c>
      <c r="D25" s="7">
        <v>45</v>
      </c>
      <c r="E25" s="8">
        <v>10799</v>
      </c>
      <c r="F25" s="8">
        <f t="shared" si="14"/>
        <v>1943820</v>
      </c>
      <c r="G25" s="8">
        <f t="shared" si="15"/>
        <v>161985</v>
      </c>
      <c r="H25" s="28">
        <v>161985</v>
      </c>
      <c r="I25" s="28">
        <v>161985</v>
      </c>
      <c r="J25" s="28">
        <v>161985</v>
      </c>
      <c r="K25" s="28">
        <v>161985</v>
      </c>
      <c r="L25" s="28">
        <v>161985</v>
      </c>
      <c r="M25" s="28">
        <v>161985</v>
      </c>
      <c r="N25" s="28">
        <v>161985</v>
      </c>
      <c r="O25" s="28">
        <v>161985</v>
      </c>
      <c r="P25" s="28">
        <v>0</v>
      </c>
      <c r="Q25" s="28">
        <v>0</v>
      </c>
      <c r="R25" s="28">
        <v>0</v>
      </c>
      <c r="S25" s="28">
        <v>0</v>
      </c>
      <c r="T25" s="28">
        <f t="shared" si="16"/>
        <v>1295880</v>
      </c>
      <c r="U25" s="45">
        <f t="shared" si="3"/>
        <v>66.666666666666657</v>
      </c>
    </row>
    <row r="26" spans="1:21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4"/>
        <v>3698100</v>
      </c>
      <c r="G26" s="8">
        <f t="shared" si="15"/>
        <v>308175</v>
      </c>
      <c r="H26" s="28">
        <v>308175</v>
      </c>
      <c r="I26" s="28">
        <v>308175</v>
      </c>
      <c r="J26" s="28">
        <v>308175</v>
      </c>
      <c r="K26" s="28">
        <v>308175</v>
      </c>
      <c r="L26" s="28">
        <v>308175</v>
      </c>
      <c r="M26" s="28">
        <v>308175</v>
      </c>
      <c r="N26" s="28">
        <v>251355</v>
      </c>
      <c r="O26" s="28">
        <v>271725</v>
      </c>
      <c r="P26" s="28">
        <v>0</v>
      </c>
      <c r="Q26" s="28">
        <v>0</v>
      </c>
      <c r="R26" s="28">
        <v>0</v>
      </c>
      <c r="S26" s="28">
        <v>0</v>
      </c>
      <c r="T26" s="28">
        <f t="shared" si="16"/>
        <v>2372130</v>
      </c>
      <c r="U26" s="45">
        <f t="shared" si="3"/>
        <v>64.14456072036991</v>
      </c>
    </row>
    <row r="27" spans="1:21">
      <c r="A27" s="18">
        <v>18</v>
      </c>
      <c r="B27" s="7" t="s">
        <v>47</v>
      </c>
      <c r="C27" s="7">
        <v>7</v>
      </c>
      <c r="D27" s="7">
        <v>32</v>
      </c>
      <c r="E27" s="8">
        <v>8269</v>
      </c>
      <c r="F27" s="8">
        <f t="shared" si="14"/>
        <v>1488420</v>
      </c>
      <c r="G27" s="8">
        <f t="shared" si="15"/>
        <v>124035</v>
      </c>
      <c r="H27" s="28">
        <v>124035</v>
      </c>
      <c r="I27" s="28">
        <v>124035</v>
      </c>
      <c r="J27" s="28">
        <v>124035</v>
      </c>
      <c r="K27" s="28">
        <v>124035</v>
      </c>
      <c r="L27" s="28">
        <v>124035</v>
      </c>
      <c r="M27" s="28">
        <v>124035</v>
      </c>
      <c r="N27" s="28">
        <v>25980</v>
      </c>
      <c r="O27" s="28">
        <v>25980</v>
      </c>
      <c r="P27" s="28">
        <v>25980</v>
      </c>
      <c r="Q27" s="28">
        <v>0</v>
      </c>
      <c r="R27" s="28">
        <v>0</v>
      </c>
      <c r="S27" s="28">
        <v>0</v>
      </c>
      <c r="T27" s="28">
        <f t="shared" si="16"/>
        <v>822150</v>
      </c>
      <c r="U27" s="45">
        <f t="shared" si="3"/>
        <v>55.236425202563787</v>
      </c>
    </row>
    <row r="28" spans="1:21" ht="15" thickBot="1">
      <c r="A28" s="18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4"/>
        <v>3018780</v>
      </c>
      <c r="G28" s="8">
        <f t="shared" si="15"/>
        <v>251565</v>
      </c>
      <c r="H28" s="42">
        <v>251565</v>
      </c>
      <c r="I28" s="42">
        <v>251565</v>
      </c>
      <c r="J28" s="42">
        <v>251565</v>
      </c>
      <c r="K28" s="42">
        <v>251565</v>
      </c>
      <c r="L28" s="42">
        <v>251565</v>
      </c>
      <c r="M28" s="42">
        <v>251565</v>
      </c>
      <c r="N28" s="42">
        <v>153960</v>
      </c>
      <c r="O28" s="42">
        <v>153960</v>
      </c>
      <c r="P28" s="42">
        <v>0</v>
      </c>
      <c r="Q28" s="42">
        <v>0</v>
      </c>
      <c r="R28" s="42">
        <v>0</v>
      </c>
      <c r="S28" s="42">
        <v>0</v>
      </c>
      <c r="T28" s="28">
        <f t="shared" si="16"/>
        <v>1817310</v>
      </c>
      <c r="U28" s="62">
        <f t="shared" si="3"/>
        <v>60.200147079283681</v>
      </c>
    </row>
    <row r="29" spans="1:21" ht="15.6" thickTop="1" thickBot="1">
      <c r="A29" s="38"/>
      <c r="B29" s="22" t="s">
        <v>49</v>
      </c>
      <c r="C29" s="22">
        <f t="shared" ref="C29:G29" si="17">C22+C23+C24+C25+C26+C27+C28</f>
        <v>60</v>
      </c>
      <c r="D29" s="22">
        <f t="shared" si="17"/>
        <v>295</v>
      </c>
      <c r="E29" s="23">
        <f t="shared" si="17"/>
        <v>68252</v>
      </c>
      <c r="F29" s="29">
        <f t="shared" si="17"/>
        <v>12285360</v>
      </c>
      <c r="G29" s="23">
        <f t="shared" si="17"/>
        <v>1023780</v>
      </c>
      <c r="H29" s="44">
        <f t="shared" ref="H29:M29" si="18">SUM(H22:H28)</f>
        <v>1023780</v>
      </c>
      <c r="I29" s="44">
        <f t="shared" si="18"/>
        <v>1023780</v>
      </c>
      <c r="J29" s="44">
        <f t="shared" si="18"/>
        <v>1023780</v>
      </c>
      <c r="K29" s="44">
        <f t="shared" si="18"/>
        <v>1023780</v>
      </c>
      <c r="L29" s="44">
        <f t="shared" si="18"/>
        <v>1023780</v>
      </c>
      <c r="M29" s="44">
        <f t="shared" si="18"/>
        <v>1023780</v>
      </c>
      <c r="N29" s="44">
        <f t="shared" ref="N29:T29" si="19">SUM(N22:N28)</f>
        <v>757425</v>
      </c>
      <c r="O29" s="44">
        <f t="shared" si="19"/>
        <v>777795</v>
      </c>
      <c r="P29" s="44">
        <f t="shared" si="19"/>
        <v>41025</v>
      </c>
      <c r="Q29" s="44">
        <f t="shared" si="19"/>
        <v>0</v>
      </c>
      <c r="R29" s="44">
        <f t="shared" si="19"/>
        <v>0</v>
      </c>
      <c r="S29" s="44">
        <f t="shared" si="19"/>
        <v>0</v>
      </c>
      <c r="T29" s="44">
        <f t="shared" si="19"/>
        <v>7718925</v>
      </c>
      <c r="U29" s="63">
        <f t="shared" si="3"/>
        <v>62.830271152005309</v>
      </c>
    </row>
    <row r="30" spans="1:21" ht="15.6" thickTop="1" thickBot="1">
      <c r="A30" s="39"/>
      <c r="B30" s="22" t="s">
        <v>50</v>
      </c>
      <c r="C30" s="22">
        <f t="shared" ref="C30:J30" si="20">C11+C20+C29</f>
        <v>165</v>
      </c>
      <c r="D30" s="22">
        <f t="shared" si="20"/>
        <v>547</v>
      </c>
      <c r="E30" s="23">
        <f t="shared" si="20"/>
        <v>220991</v>
      </c>
      <c r="F30" s="29">
        <f t="shared" si="20"/>
        <v>39778380</v>
      </c>
      <c r="G30" s="23">
        <f t="shared" si="20"/>
        <v>3314865</v>
      </c>
      <c r="H30" s="23">
        <f>SUM(H11+H20+H29)</f>
        <v>3314865</v>
      </c>
      <c r="I30" s="44">
        <f>SUM(I11+I20+I29)</f>
        <v>3314865</v>
      </c>
      <c r="J30" s="23">
        <f t="shared" si="20"/>
        <v>3314865</v>
      </c>
      <c r="K30" s="23">
        <f t="shared" ref="K30:N30" si="21">K11+K20+K29</f>
        <v>3314865</v>
      </c>
      <c r="L30" s="23">
        <f t="shared" si="21"/>
        <v>3314865</v>
      </c>
      <c r="M30" s="23">
        <f t="shared" si="21"/>
        <v>3314865</v>
      </c>
      <c r="N30" s="23">
        <f t="shared" si="21"/>
        <v>2713935</v>
      </c>
      <c r="O30" s="23">
        <f t="shared" ref="O30:T30" si="22">SUM(O11+O20+O29)</f>
        <v>2704540</v>
      </c>
      <c r="P30" s="23">
        <f t="shared" si="22"/>
        <v>224865</v>
      </c>
      <c r="Q30" s="23">
        <f t="shared" si="22"/>
        <v>183840</v>
      </c>
      <c r="R30" s="23">
        <f t="shared" si="22"/>
        <v>139095</v>
      </c>
      <c r="S30" s="23">
        <f t="shared" si="22"/>
        <v>139095</v>
      </c>
      <c r="T30" s="23">
        <f t="shared" si="22"/>
        <v>25994560</v>
      </c>
      <c r="U30" s="63">
        <f t="shared" si="3"/>
        <v>65.348463160138749</v>
      </c>
    </row>
    <row r="31" spans="1:21" ht="15" thickTop="1"/>
  </sheetData>
  <mergeCells count="11">
    <mergeCell ref="A3:A4"/>
    <mergeCell ref="B3:B4"/>
    <mergeCell ref="C3:C4"/>
    <mergeCell ref="D3:D4"/>
    <mergeCell ref="E3:E4"/>
    <mergeCell ref="F3:F4"/>
    <mergeCell ref="G3:G4"/>
    <mergeCell ref="A1:U1"/>
    <mergeCell ref="H3:S3"/>
    <mergeCell ref="U3:U4"/>
    <mergeCell ref="T3:T4"/>
  </mergeCells>
  <pageMargins left="1.1811023622047245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zoomScale="85" zoomScaleNormal="85" workbookViewId="0">
      <selection activeCell="M23" sqref="M23"/>
    </sheetView>
  </sheetViews>
  <sheetFormatPr defaultColWidth="9"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8.6640625" customWidth="1"/>
    <col min="6" max="6" width="10.5546875" customWidth="1"/>
    <col min="7" max="7" width="14" customWidth="1"/>
    <col min="8" max="8" width="13.6640625" customWidth="1"/>
    <col min="9" max="9" width="14" customWidth="1"/>
    <col min="10" max="10" width="14.109375" customWidth="1"/>
    <col min="11" max="11" width="13.88671875" customWidth="1"/>
    <col min="12" max="12" width="14.109375" customWidth="1"/>
    <col min="13" max="13" width="12.44140625" customWidth="1"/>
    <col min="14" max="14" width="12.109375" customWidth="1"/>
    <col min="15" max="15" width="9.44140625" customWidth="1"/>
    <col min="16" max="16" width="7.88671875" customWidth="1"/>
    <col min="17" max="18" width="8" customWidth="1"/>
    <col min="19" max="19" width="12.88671875" customWidth="1"/>
    <col min="20" max="20" width="15.5546875" customWidth="1"/>
    <col min="21" max="22" width="14.6640625" customWidth="1"/>
    <col min="23" max="23" width="8.5546875" customWidth="1"/>
    <col min="25" max="25" width="11.33203125" bestFit="1" customWidth="1"/>
  </cols>
  <sheetData>
    <row r="1" spans="1:25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55"/>
    </row>
    <row r="2" spans="1:25" ht="15" thickBot="1"/>
    <row r="3" spans="1:25" ht="15.75" customHeight="1" thickTop="1" thickBot="1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79" t="s">
        <v>7</v>
      </c>
      <c r="G3" s="74" t="s">
        <v>56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54"/>
      <c r="T3" s="77" t="s">
        <v>65</v>
      </c>
      <c r="U3" s="77" t="s">
        <v>67</v>
      </c>
      <c r="V3" s="77" t="s">
        <v>68</v>
      </c>
      <c r="W3" s="79" t="s">
        <v>57</v>
      </c>
    </row>
    <row r="4" spans="1:25" ht="57.75" customHeight="1" thickTop="1" thickBot="1">
      <c r="A4" s="80"/>
      <c r="B4" s="80"/>
      <c r="C4" s="80"/>
      <c r="D4" s="80"/>
      <c r="E4" s="80"/>
      <c r="F4" s="80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51" t="s">
        <v>66</v>
      </c>
      <c r="T4" s="78"/>
      <c r="U4" s="78"/>
      <c r="V4" s="78"/>
      <c r="W4" s="80"/>
    </row>
    <row r="5" spans="1:25" ht="15" thickTop="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7"/>
      <c r="V5" s="59"/>
      <c r="W5" s="58"/>
    </row>
    <row r="6" spans="1:25">
      <c r="A6" s="6">
        <v>1</v>
      </c>
      <c r="B6" s="7" t="s">
        <v>24</v>
      </c>
      <c r="C6" s="7">
        <v>10</v>
      </c>
      <c r="D6" s="7">
        <v>5</v>
      </c>
      <c r="E6" s="8">
        <v>9273</v>
      </c>
      <c r="F6" s="8">
        <f>E6*15*12/12</f>
        <v>139095</v>
      </c>
      <c r="G6" s="8">
        <v>222552000</v>
      </c>
      <c r="H6" s="47">
        <v>213872000</v>
      </c>
      <c r="I6" s="8">
        <v>194158000</v>
      </c>
      <c r="J6" s="8">
        <v>164205000</v>
      </c>
      <c r="K6" s="8">
        <v>135635000</v>
      </c>
      <c r="L6" s="8">
        <v>84966000</v>
      </c>
      <c r="M6" s="9"/>
      <c r="N6" s="9"/>
      <c r="O6" s="25"/>
      <c r="P6" s="25"/>
      <c r="Q6" s="25"/>
      <c r="R6" s="25"/>
      <c r="S6" s="9">
        <f>'REKAP RASTRA 2017'!H6+'REKAP RASTRA 2017'!I6+'REKAP RASTRA 2017'!J6+'REKAP RASTRA 2017'!K6+'REKAP RASTRA 2017'!L6+'REKAP RASTRA 2017'!M6+'REKAP RASTRA 2017'!N6+'REKAP RASTRA 2017'!O6+'REKAP RASTRA 2017'!P6+'REKAP RASTRA 2017'!Q6+'REKAP RASTRA 2017'!R6+'REKAP RASTRA 2017'!S6</f>
        <v>1669140</v>
      </c>
      <c r="T6" s="25">
        <f>S6*1600</f>
        <v>2670624000</v>
      </c>
      <c r="U6" s="25">
        <f>G6+H6+I6+J6+K6+L6+M6+N6+O6+P6+Q6+R6</f>
        <v>1015388000</v>
      </c>
      <c r="V6" s="56">
        <f>T6-U6</f>
        <v>1655236000</v>
      </c>
      <c r="W6" s="53">
        <f t="shared" ref="W6:W8" si="0">U6/T6*100</f>
        <v>38.020627388954793</v>
      </c>
    </row>
    <row r="7" spans="1:25">
      <c r="A7" s="6">
        <v>2</v>
      </c>
      <c r="B7" s="7" t="s">
        <v>25</v>
      </c>
      <c r="C7" s="7">
        <v>0</v>
      </c>
      <c r="D7" s="7">
        <v>0</v>
      </c>
      <c r="E7" s="8">
        <v>0</v>
      </c>
      <c r="F7" s="8">
        <f t="shared" ref="F7:F10" si="1">E7*15*12/12</f>
        <v>0</v>
      </c>
      <c r="G7" s="8"/>
      <c r="H7" s="8"/>
      <c r="I7" s="8"/>
      <c r="J7" s="8"/>
      <c r="K7" s="8">
        <v>0</v>
      </c>
      <c r="L7" s="8">
        <v>0</v>
      </c>
      <c r="M7" s="8"/>
      <c r="N7" s="8"/>
      <c r="O7" s="8"/>
      <c r="P7" s="9"/>
      <c r="Q7" s="9"/>
      <c r="R7" s="9"/>
      <c r="S7" s="9">
        <f>'REKAP RASTRA 2017'!H7+'REKAP RASTRA 2017'!I7+'REKAP RASTRA 2017'!J7+'REKAP RASTRA 2017'!K7+'REKAP RASTRA 2017'!L7+'REKAP RASTRA 2017'!M7+'REKAP RASTRA 2017'!N7+'REKAP RASTRA 2017'!O7+'REKAP RASTRA 2017'!P7+'REKAP RASTRA 2017'!Q7+'REKAP RASTRA 2017'!R7+'REKAP RASTRA 2017'!S7</f>
        <v>0</v>
      </c>
      <c r="T7" s="25">
        <f t="shared" ref="T7:T10" si="2">S7*1600</f>
        <v>0</v>
      </c>
      <c r="U7" s="25">
        <f t="shared" ref="U7:U10" si="3">G7+H7+I7+J7+K7+L7+M7+N7+O7+P7+Q7+R7</f>
        <v>0</v>
      </c>
      <c r="V7" s="56">
        <f t="shared" ref="V7:V10" si="4">T7-U7</f>
        <v>0</v>
      </c>
      <c r="W7" s="53">
        <v>0</v>
      </c>
    </row>
    <row r="8" spans="1:25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si="1"/>
        <v>44745</v>
      </c>
      <c r="G8" s="9">
        <v>71592000</v>
      </c>
      <c r="H8" s="9">
        <v>71592000</v>
      </c>
      <c r="I8" s="9">
        <v>71592000</v>
      </c>
      <c r="J8" s="12">
        <v>71592000</v>
      </c>
      <c r="K8" s="9">
        <v>71592000</v>
      </c>
      <c r="L8" s="9">
        <v>26007000</v>
      </c>
      <c r="M8" s="9">
        <v>4700000</v>
      </c>
      <c r="N8" s="9">
        <v>0</v>
      </c>
      <c r="O8" s="8"/>
      <c r="P8" s="9"/>
      <c r="Q8" s="9"/>
      <c r="R8" s="9"/>
      <c r="S8" s="9">
        <f>'REKAP RASTRA 2017'!H8+'REKAP RASTRA 2017'!I8+'REKAP RASTRA 2017'!J8+'REKAP RASTRA 2017'!K8+'REKAP RASTRA 2017'!L8+'REKAP RASTRA 2017'!M8+'REKAP RASTRA 2017'!N8+'REKAP RASTRA 2017'!O8+'REKAP RASTRA 2017'!P8+'REKAP RASTRA 2017'!Q8+'REKAP RASTRA 2017'!R8+'REKAP RASTRA 2017'!S8</f>
        <v>447450</v>
      </c>
      <c r="T8" s="25">
        <f t="shared" si="2"/>
        <v>715920000</v>
      </c>
      <c r="U8" s="25">
        <f t="shared" si="3"/>
        <v>388667000</v>
      </c>
      <c r="V8" s="56">
        <f>T8-U8</f>
        <v>327253000</v>
      </c>
      <c r="W8" s="53">
        <f t="shared" si="0"/>
        <v>54.289166387305841</v>
      </c>
    </row>
    <row r="9" spans="1:25">
      <c r="A9" s="6">
        <v>4</v>
      </c>
      <c r="B9" s="7" t="s">
        <v>27</v>
      </c>
      <c r="C9" s="7">
        <v>17</v>
      </c>
      <c r="D9" s="7">
        <v>17</v>
      </c>
      <c r="E9" s="8">
        <v>19615</v>
      </c>
      <c r="F9" s="8">
        <f t="shared" si="1"/>
        <v>294225</v>
      </c>
      <c r="G9" s="8">
        <v>470760000</v>
      </c>
      <c r="H9" s="8">
        <v>470760000</v>
      </c>
      <c r="I9" s="12">
        <v>415476000</v>
      </c>
      <c r="J9" s="47">
        <v>339377000</v>
      </c>
      <c r="K9" s="8">
        <v>124987000</v>
      </c>
      <c r="L9" s="8">
        <v>28518000</v>
      </c>
      <c r="M9" s="8"/>
      <c r="N9" s="8"/>
      <c r="O9" s="8"/>
      <c r="P9" s="9"/>
      <c r="Q9" s="9"/>
      <c r="R9" s="9"/>
      <c r="S9" s="9">
        <f>'REKAP RASTRA 2017'!H9+'REKAP RASTRA 2017'!I9+'REKAP RASTRA 2017'!J9+'REKAP RASTRA 2017'!K9+'REKAP RASTRA 2017'!L9+'REKAP RASTRA 2017'!M9+'REKAP RASTRA 2017'!N9+'REKAP RASTRA 2017'!O9+'REKAP RASTRA 2017'!P9+'REKAP RASTRA 2017'!Q9+'REKAP RASTRA 2017'!R9+'REKAP RASTRA 2017'!S9</f>
        <v>2317560</v>
      </c>
      <c r="T9" s="25">
        <f t="shared" si="2"/>
        <v>3708096000</v>
      </c>
      <c r="U9" s="25">
        <f t="shared" si="3"/>
        <v>1849878000</v>
      </c>
      <c r="V9" s="56">
        <f t="shared" si="4"/>
        <v>1858218000</v>
      </c>
      <c r="W9" s="53">
        <f>U9/T9*100</f>
        <v>49.887543364573084</v>
      </c>
    </row>
    <row r="10" spans="1:25" ht="15" thickBot="1">
      <c r="A10" s="10">
        <v>5</v>
      </c>
      <c r="B10" s="11" t="s">
        <v>28</v>
      </c>
      <c r="C10" s="11">
        <v>12</v>
      </c>
      <c r="D10" s="11">
        <v>90</v>
      </c>
      <c r="E10" s="12">
        <v>21868</v>
      </c>
      <c r="F10" s="8">
        <f t="shared" si="1"/>
        <v>328020</v>
      </c>
      <c r="G10" s="12">
        <v>521040000</v>
      </c>
      <c r="H10" s="12">
        <v>509808000</v>
      </c>
      <c r="I10" s="12">
        <v>479880000</v>
      </c>
      <c r="J10" s="47">
        <v>338062000</v>
      </c>
      <c r="K10" s="12">
        <v>117196000</v>
      </c>
      <c r="L10" s="26">
        <v>19956000</v>
      </c>
      <c r="M10" s="12"/>
      <c r="N10" s="12"/>
      <c r="O10" s="26"/>
      <c r="P10" s="26"/>
      <c r="Q10" s="26"/>
      <c r="R10" s="26"/>
      <c r="S10" s="9">
        <f>'REKAP RASTRA 2017'!H10+'REKAP RASTRA 2017'!I10+'REKAP RASTRA 2017'!J10+'REKAP RASTRA 2017'!K10+'REKAP RASTRA 2017'!L10+'REKAP RASTRA 2017'!M10+'REKAP RASTRA 2017'!N10+'REKAP RASTRA 2017'!O10+'REKAP RASTRA 2017'!P10+'REKAP RASTRA 2017'!Q10+'REKAP RASTRA 2017'!R10+'REKAP RASTRA 2017'!S10</f>
        <v>2088070</v>
      </c>
      <c r="T10" s="25">
        <f t="shared" si="2"/>
        <v>3340912000</v>
      </c>
      <c r="U10" s="25">
        <f t="shared" si="3"/>
        <v>1985942000</v>
      </c>
      <c r="V10" s="56">
        <f t="shared" si="4"/>
        <v>1354970000</v>
      </c>
      <c r="W10" s="53">
        <f>U10/T10*100</f>
        <v>59.443110144774835</v>
      </c>
    </row>
    <row r="11" spans="1:25" ht="15.6" thickTop="1" thickBot="1">
      <c r="A11" s="13"/>
      <c r="B11" s="14" t="s">
        <v>29</v>
      </c>
      <c r="C11" s="14">
        <f t="shared" ref="C11:F11" si="5">C6+C7+C8+C9+C10</f>
        <v>43</v>
      </c>
      <c r="D11" s="14">
        <f t="shared" si="5"/>
        <v>116</v>
      </c>
      <c r="E11" s="15">
        <f t="shared" si="5"/>
        <v>53739</v>
      </c>
      <c r="F11" s="15">
        <f t="shared" si="5"/>
        <v>806085</v>
      </c>
      <c r="G11" s="15">
        <f t="shared" ref="G11:V11" si="6">SUM(G6:G10)</f>
        <v>1285944000</v>
      </c>
      <c r="H11" s="15">
        <f>SUM(H6:H10)</f>
        <v>1266032000</v>
      </c>
      <c r="I11" s="15">
        <f t="shared" ref="I11" si="7">SUM(I6:I10)</f>
        <v>1161106000</v>
      </c>
      <c r="J11" s="15">
        <f>SUM(J6:J10)</f>
        <v>913236000</v>
      </c>
      <c r="K11" s="15">
        <f t="shared" si="6"/>
        <v>449410000</v>
      </c>
      <c r="L11" s="15">
        <f t="shared" si="6"/>
        <v>159447000</v>
      </c>
      <c r="M11" s="15">
        <f t="shared" si="6"/>
        <v>4700000</v>
      </c>
      <c r="N11" s="15">
        <f t="shared" si="6"/>
        <v>0</v>
      </c>
      <c r="O11" s="15">
        <f t="shared" si="6"/>
        <v>0</v>
      </c>
      <c r="P11" s="15">
        <f t="shared" si="6"/>
        <v>0</v>
      </c>
      <c r="Q11" s="15">
        <f t="shared" si="6"/>
        <v>0</v>
      </c>
      <c r="R11" s="15">
        <f t="shared" si="6"/>
        <v>0</v>
      </c>
      <c r="S11" s="15">
        <f t="shared" si="6"/>
        <v>6522220</v>
      </c>
      <c r="T11" s="15">
        <f t="shared" si="6"/>
        <v>10435552000</v>
      </c>
      <c r="U11" s="15">
        <f t="shared" si="6"/>
        <v>5239875000</v>
      </c>
      <c r="V11" s="15">
        <f t="shared" si="6"/>
        <v>5195677000</v>
      </c>
      <c r="W11" s="53">
        <f>U11/T11*100</f>
        <v>50.211766469085681</v>
      </c>
    </row>
    <row r="12" spans="1:25" ht="15" thickTop="1">
      <c r="A12" s="3" t="s">
        <v>30</v>
      </c>
      <c r="B12" s="4" t="s">
        <v>31</v>
      </c>
      <c r="C12" s="4"/>
      <c r="D12" s="4"/>
      <c r="E12" s="4"/>
      <c r="F12" s="16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2"/>
    </row>
    <row r="13" spans="1:25">
      <c r="A13" s="6">
        <v>6</v>
      </c>
      <c r="B13" s="7" t="s">
        <v>32</v>
      </c>
      <c r="C13" s="7">
        <v>16</v>
      </c>
      <c r="D13" s="7">
        <v>40</v>
      </c>
      <c r="E13" s="8">
        <v>23612</v>
      </c>
      <c r="F13" s="8">
        <f t="shared" ref="F13:F19" si="8">E13*15*12/12</f>
        <v>354180</v>
      </c>
      <c r="G13" s="8">
        <v>566688000</v>
      </c>
      <c r="H13" s="8">
        <v>566688000</v>
      </c>
      <c r="I13" s="8">
        <v>542888000</v>
      </c>
      <c r="J13" s="8">
        <v>443316000</v>
      </c>
      <c r="K13" s="8">
        <v>435428000</v>
      </c>
      <c r="L13" s="8">
        <v>361440000</v>
      </c>
      <c r="M13" s="9">
        <v>56352000</v>
      </c>
      <c r="N13" s="8">
        <v>26352000</v>
      </c>
      <c r="O13" s="8"/>
      <c r="P13" s="8"/>
      <c r="Q13" s="9"/>
      <c r="R13" s="9"/>
      <c r="S13" s="9">
        <f>'REKAP RASTRA 2017'!H13+'REKAP RASTRA 2017'!I13+'REKAP RASTRA 2017'!J13+'REKAP RASTRA 2017'!K13+'REKAP RASTRA 2017'!L13+'REKAP RASTRA 2017'!M13+'REKAP RASTRA 2017'!N13+'REKAP RASTRA 2017'!O13+'REKAP RASTRA 2017'!P13+'REKAP RASTRA 2017'!Q13+'REKAP RASTRA 2017'!R13+'REKAP RASTRA 2017'!S13</f>
        <v>2833440</v>
      </c>
      <c r="T13" s="25">
        <f t="shared" ref="T13:T19" si="9">S13*1600</f>
        <v>4533504000</v>
      </c>
      <c r="U13" s="25">
        <f t="shared" ref="U13:U19" si="10">G13+H13+I13+J13+K13+L13+M13+N13+O13+P13+Q13+R13</f>
        <v>2999152000</v>
      </c>
      <c r="V13" s="56">
        <f t="shared" ref="V13:V19" si="11">T13-U13</f>
        <v>1534352000</v>
      </c>
      <c r="W13" s="53">
        <f t="shared" ref="W13:W20" si="12">U13/T13*100</f>
        <v>66.155274154384784</v>
      </c>
    </row>
    <row r="14" spans="1:25">
      <c r="A14" s="6">
        <v>7</v>
      </c>
      <c r="B14" s="7" t="s">
        <v>33</v>
      </c>
      <c r="C14" s="7">
        <v>3</v>
      </c>
      <c r="D14" s="7">
        <v>24</v>
      </c>
      <c r="E14" s="8">
        <v>2908</v>
      </c>
      <c r="F14" s="8">
        <f t="shared" si="8"/>
        <v>43620</v>
      </c>
      <c r="G14" s="8">
        <v>69792000</v>
      </c>
      <c r="H14" s="8">
        <v>69792000</v>
      </c>
      <c r="I14" s="8">
        <v>69792000</v>
      </c>
      <c r="J14" s="8">
        <v>60744000</v>
      </c>
      <c r="K14" s="8">
        <v>12552000</v>
      </c>
      <c r="L14" s="9">
        <v>6040606</v>
      </c>
      <c r="M14" s="8"/>
      <c r="N14" s="8"/>
      <c r="O14" s="9"/>
      <c r="P14" s="9"/>
      <c r="Q14" s="9"/>
      <c r="R14" s="9"/>
      <c r="S14" s="9">
        <f>'REKAP RASTRA 2017'!H14+'REKAP RASTRA 2017'!I14+'REKAP RASTRA 2017'!J14+'REKAP RASTRA 2017'!K14+'REKAP RASTRA 2017'!L14+'REKAP RASTRA 2017'!M14+'REKAP RASTRA 2017'!N14+'REKAP RASTRA 2017'!O14+'REKAP RASTRA 2017'!P14+'REKAP RASTRA 2017'!Q14+'REKAP RASTRA 2017'!R14+'REKAP RASTRA 2017'!S14</f>
        <v>348960</v>
      </c>
      <c r="T14" s="25">
        <f t="shared" si="9"/>
        <v>558336000</v>
      </c>
      <c r="U14" s="25">
        <f t="shared" si="10"/>
        <v>288712606</v>
      </c>
      <c r="V14" s="56">
        <f t="shared" si="11"/>
        <v>269623394</v>
      </c>
      <c r="W14" s="53">
        <f t="shared" si="12"/>
        <v>51.709473506992211</v>
      </c>
      <c r="Y14" s="48">
        <f>V13-1305448000</f>
        <v>228904000</v>
      </c>
    </row>
    <row r="15" spans="1:25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8"/>
        <v>31845</v>
      </c>
      <c r="G15" s="8">
        <v>50952000</v>
      </c>
      <c r="H15" s="8">
        <v>50952000</v>
      </c>
      <c r="I15" s="8">
        <v>50952000</v>
      </c>
      <c r="J15" s="47">
        <v>50952000</v>
      </c>
      <c r="K15" s="8">
        <v>33532000</v>
      </c>
      <c r="L15" s="8">
        <v>0</v>
      </c>
      <c r="M15" s="8"/>
      <c r="N15" s="9"/>
      <c r="O15" s="9"/>
      <c r="P15" s="9"/>
      <c r="Q15" s="9"/>
      <c r="R15" s="9"/>
      <c r="S15" s="9">
        <f>'REKAP RASTRA 2017'!H15+'REKAP RASTRA 2017'!I15+'REKAP RASTRA 2017'!J15+'REKAP RASTRA 2017'!K15+'REKAP RASTRA 2017'!L15+'REKAP RASTRA 2017'!M15+'REKAP RASTRA 2017'!N15+'REKAP RASTRA 2017'!O15+'REKAP RASTRA 2017'!P15+'REKAP RASTRA 2017'!Q15+'REKAP RASTRA 2017'!R15+'REKAP RASTRA 2017'!S15</f>
        <v>254760</v>
      </c>
      <c r="T15" s="25">
        <f t="shared" si="9"/>
        <v>407616000</v>
      </c>
      <c r="U15" s="25">
        <f t="shared" si="10"/>
        <v>237340000</v>
      </c>
      <c r="V15" s="56">
        <f t="shared" si="11"/>
        <v>170276000</v>
      </c>
      <c r="W15" s="53">
        <f t="shared" si="12"/>
        <v>58.226369916784428</v>
      </c>
    </row>
    <row r="16" spans="1:25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8"/>
        <v>86175</v>
      </c>
      <c r="G16" s="8">
        <v>137880000</v>
      </c>
      <c r="H16" s="61">
        <v>137880000</v>
      </c>
      <c r="I16" s="8">
        <v>137880000</v>
      </c>
      <c r="J16" s="8">
        <v>137880000</v>
      </c>
      <c r="K16" s="8">
        <v>137880000</v>
      </c>
      <c r="L16" s="8">
        <v>137664000</v>
      </c>
      <c r="M16" s="8">
        <v>93264000</v>
      </c>
      <c r="N16" s="8"/>
      <c r="O16" s="9"/>
      <c r="P16" s="9"/>
      <c r="Q16" s="9"/>
      <c r="R16" s="9"/>
      <c r="S16" s="9">
        <f>'REKAP RASTRA 2017'!H16+'REKAP RASTRA 2017'!I16+'REKAP RASTRA 2017'!J16+'REKAP RASTRA 2017'!K16+'REKAP RASTRA 2017'!L16+'REKAP RASTRA 2017'!M16+'REKAP RASTRA 2017'!N16+'REKAP RASTRA 2017'!O16+'REKAP RASTRA 2017'!P16+'REKAP RASTRA 2017'!Q16+'REKAP RASTRA 2017'!R16+'REKAP RASTRA 2017'!S16</f>
        <v>689400</v>
      </c>
      <c r="T16" s="25">
        <f t="shared" si="9"/>
        <v>1103040000</v>
      </c>
      <c r="U16" s="25">
        <f t="shared" si="10"/>
        <v>920328000</v>
      </c>
      <c r="V16" s="56">
        <f t="shared" si="11"/>
        <v>182712000</v>
      </c>
      <c r="W16" s="53">
        <f t="shared" si="12"/>
        <v>83.435596170583111</v>
      </c>
    </row>
    <row r="17" spans="1:25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8"/>
        <v>336765</v>
      </c>
      <c r="G17" s="8">
        <v>538824000</v>
      </c>
      <c r="H17" s="8">
        <v>538824000</v>
      </c>
      <c r="I17" s="8">
        <v>538824000</v>
      </c>
      <c r="J17" s="8">
        <v>538824000</v>
      </c>
      <c r="K17" s="8">
        <v>426388000</v>
      </c>
      <c r="L17" s="8">
        <v>368191000</v>
      </c>
      <c r="M17" s="8"/>
      <c r="N17" s="8"/>
      <c r="O17" s="9"/>
      <c r="P17" s="9"/>
      <c r="Q17" s="9"/>
      <c r="R17" s="9"/>
      <c r="S17" s="9">
        <f>'REKAP RASTRA 2017'!H17+'REKAP RASTRA 2017'!I17+'REKAP RASTRA 2017'!J17+'REKAP RASTRA 2017'!K17+'REKAP RASTRA 2017'!L17+'REKAP RASTRA 2017'!M17+'REKAP RASTRA 2017'!N17+'REKAP RASTRA 2017'!O17+'REKAP RASTRA 2017'!P17+'REKAP RASTRA 2017'!Q17+'REKAP RASTRA 2017'!R17+'REKAP RASTRA 2017'!S17</f>
        <v>2694120</v>
      </c>
      <c r="T17" s="25">
        <f t="shared" si="9"/>
        <v>4310592000</v>
      </c>
      <c r="U17" s="25">
        <f t="shared" si="10"/>
        <v>2949875000</v>
      </c>
      <c r="V17" s="56">
        <f t="shared" si="11"/>
        <v>1360717000</v>
      </c>
      <c r="W17" s="53">
        <f t="shared" si="12"/>
        <v>68.433175767968763</v>
      </c>
    </row>
    <row r="18" spans="1:25">
      <c r="A18" s="6">
        <v>11</v>
      </c>
      <c r="B18" s="7" t="s">
        <v>37</v>
      </c>
      <c r="C18" s="7">
        <v>12</v>
      </c>
      <c r="D18" s="7">
        <v>30</v>
      </c>
      <c r="E18" s="8">
        <v>18174</v>
      </c>
      <c r="F18" s="8">
        <f t="shared" si="8"/>
        <v>272610</v>
      </c>
      <c r="G18" s="8">
        <v>432840000</v>
      </c>
      <c r="H18" s="8">
        <v>403194000</v>
      </c>
      <c r="I18" s="8">
        <v>360672000</v>
      </c>
      <c r="J18" s="8">
        <v>352098000</v>
      </c>
      <c r="K18" s="8">
        <v>262523000</v>
      </c>
      <c r="L18" s="8">
        <v>160867000</v>
      </c>
      <c r="M18" s="8"/>
      <c r="N18" s="8"/>
      <c r="O18" s="9"/>
      <c r="P18" s="9"/>
      <c r="Q18" s="9"/>
      <c r="R18" s="9">
        <v>0</v>
      </c>
      <c r="S18" s="9">
        <f>'REKAP RASTRA 2017'!H18+'REKAP RASTRA 2017'!I18+'REKAP RASTRA 2017'!J18+'REKAP RASTRA 2017'!K18+'REKAP RASTRA 2017'!L18+'REKAP RASTRA 2017'!M18+'REKAP RASTRA 2017'!N18+'REKAP RASTRA 2017'!O18+'REKAP RASTRA 2017'!P18+'REKAP RASTRA 2017'!Q18+'REKAP RASTRA 2017'!R18+'REKAP RASTRA 2017'!S18</f>
        <v>2084100</v>
      </c>
      <c r="T18" s="25">
        <f t="shared" si="9"/>
        <v>3334560000</v>
      </c>
      <c r="U18" s="25">
        <f t="shared" si="10"/>
        <v>1972194000</v>
      </c>
      <c r="V18" s="56">
        <f t="shared" si="11"/>
        <v>1362366000</v>
      </c>
      <c r="W18" s="53">
        <f t="shared" si="12"/>
        <v>59.144054987764505</v>
      </c>
      <c r="X18" t="s">
        <v>69</v>
      </c>
    </row>
    <row r="19" spans="1:25" ht="15" thickBot="1">
      <c r="A19" s="10">
        <v>12</v>
      </c>
      <c r="B19" s="11" t="s">
        <v>38</v>
      </c>
      <c r="C19" s="11">
        <v>11</v>
      </c>
      <c r="D19" s="11">
        <v>19</v>
      </c>
      <c r="E19" s="12">
        <v>23987</v>
      </c>
      <c r="F19" s="8">
        <f t="shared" si="8"/>
        <v>359805</v>
      </c>
      <c r="G19" s="12">
        <v>575688000</v>
      </c>
      <c r="H19" s="12">
        <v>573505000</v>
      </c>
      <c r="I19" s="12">
        <v>511008000</v>
      </c>
      <c r="J19" s="12">
        <v>471828000</v>
      </c>
      <c r="K19" s="12">
        <v>366056000</v>
      </c>
      <c r="L19" s="12">
        <v>206242000</v>
      </c>
      <c r="M19" s="26">
        <v>13008000</v>
      </c>
      <c r="N19" s="12"/>
      <c r="O19" s="26"/>
      <c r="P19" s="26"/>
      <c r="Q19" s="26"/>
      <c r="R19" s="9"/>
      <c r="S19" s="9">
        <f>'REKAP RASTRA 2017'!H19+'REKAP RASTRA 2017'!I19+'REKAP RASTRA 2017'!J19+'REKAP RASTRA 2017'!K19+'REKAP RASTRA 2017'!L19+'REKAP RASTRA 2017'!M19+'REKAP RASTRA 2017'!N19+'REKAP RASTRA 2017'!O19+'REKAP RASTRA 2017'!P19+'REKAP RASTRA 2017'!Q19+'REKAP RASTRA 2017'!R19+'REKAP RASTRA 2017'!S19</f>
        <v>2848635</v>
      </c>
      <c r="T19" s="25">
        <f t="shared" si="9"/>
        <v>4557816000</v>
      </c>
      <c r="U19" s="25">
        <f t="shared" si="10"/>
        <v>2717335000</v>
      </c>
      <c r="V19" s="56">
        <f t="shared" si="11"/>
        <v>1840481000</v>
      </c>
      <c r="W19" s="53">
        <f t="shared" si="12"/>
        <v>59.619234299936643</v>
      </c>
      <c r="Y19" s="48">
        <f>388667000-U8</f>
        <v>0</v>
      </c>
    </row>
    <row r="20" spans="1:25" ht="15.6" thickTop="1" thickBot="1">
      <c r="A20" s="13"/>
      <c r="B20" s="14" t="s">
        <v>39</v>
      </c>
      <c r="C20" s="14">
        <f t="shared" ref="C20:G20" si="13">C13+C14+C15+C16+C17+C18+C19</f>
        <v>62</v>
      </c>
      <c r="D20" s="14">
        <f t="shared" si="13"/>
        <v>136</v>
      </c>
      <c r="E20" s="15">
        <f t="shared" si="13"/>
        <v>99000</v>
      </c>
      <c r="F20" s="15">
        <f t="shared" si="13"/>
        <v>1485000</v>
      </c>
      <c r="G20" s="15">
        <f t="shared" si="13"/>
        <v>2372664000</v>
      </c>
      <c r="H20" s="15">
        <f>SUM(H13:H19)</f>
        <v>2340835000</v>
      </c>
      <c r="I20" s="15">
        <f t="shared" ref="I20" si="14">I13+I14+I15+I16+I17+I18+I19</f>
        <v>2212016000</v>
      </c>
      <c r="J20" s="15">
        <f>SUM(J13:J19)</f>
        <v>2055642000</v>
      </c>
      <c r="K20" s="15">
        <f t="shared" ref="K20" si="15">K13+K14+K15+K16+K17+K18+K19</f>
        <v>1674359000</v>
      </c>
      <c r="L20" s="15">
        <f t="shared" ref="L20:V20" si="16">SUM(L13:L19)</f>
        <v>1240444606</v>
      </c>
      <c r="M20" s="15">
        <f t="shared" ref="M20" si="17">SUM(M13:M19)</f>
        <v>162624000</v>
      </c>
      <c r="N20" s="15">
        <f t="shared" si="16"/>
        <v>26352000</v>
      </c>
      <c r="O20" s="15">
        <f t="shared" si="16"/>
        <v>0</v>
      </c>
      <c r="P20" s="15">
        <f t="shared" si="16"/>
        <v>0</v>
      </c>
      <c r="Q20" s="15">
        <f t="shared" si="16"/>
        <v>0</v>
      </c>
      <c r="R20" s="27">
        <f t="shared" si="16"/>
        <v>0</v>
      </c>
      <c r="S20" s="15">
        <f t="shared" si="16"/>
        <v>11753415</v>
      </c>
      <c r="T20" s="15">
        <f t="shared" si="16"/>
        <v>18805464000</v>
      </c>
      <c r="U20" s="15">
        <f t="shared" si="16"/>
        <v>12084936606</v>
      </c>
      <c r="V20" s="15">
        <f t="shared" si="16"/>
        <v>6720527394</v>
      </c>
      <c r="W20" s="53">
        <f t="shared" si="12"/>
        <v>64.262900431491616</v>
      </c>
    </row>
    <row r="21" spans="1:25" ht="15" thickTop="1">
      <c r="A21" s="3" t="s">
        <v>40</v>
      </c>
      <c r="B21" s="4" t="s">
        <v>41</v>
      </c>
      <c r="C21" s="4"/>
      <c r="D21" s="4"/>
      <c r="E21" s="4"/>
      <c r="F21" s="16"/>
      <c r="G21" s="17"/>
      <c r="H21" s="4"/>
      <c r="I21" s="4"/>
      <c r="J21" s="4"/>
      <c r="K21" s="4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52"/>
    </row>
    <row r="22" spans="1:25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8">E22*15*12/12</f>
        <v>129135</v>
      </c>
      <c r="G22" s="8">
        <v>206616000</v>
      </c>
      <c r="H22" s="8">
        <v>206616000</v>
      </c>
      <c r="I22" s="8">
        <v>205008000</v>
      </c>
      <c r="J22" s="8">
        <v>183718000</v>
      </c>
      <c r="K22" s="8">
        <v>53921200</v>
      </c>
      <c r="L22" s="28">
        <v>12552000</v>
      </c>
      <c r="M22" s="8"/>
      <c r="N22" s="8"/>
      <c r="O22" s="9"/>
      <c r="P22" s="9"/>
      <c r="Q22" s="9"/>
      <c r="R22" s="9"/>
      <c r="S22" s="9">
        <f>'REKAP RASTRA 2017'!H22+'REKAP RASTRA 2017'!I22+'REKAP RASTRA 2017'!J22+'REKAP RASTRA 2017'!K22+'REKAP RASTRA 2017'!L22+'REKAP RASTRA 2017'!M22+'REKAP RASTRA 2017'!N22+'REKAP RASTRA 2017'!O22+'REKAP RASTRA 2017'!P22+'REKAP RASTRA 2017'!Q22+'REKAP RASTRA 2017'!R22+'REKAP RASTRA 2017'!S22</f>
        <v>1005330</v>
      </c>
      <c r="T22" s="25">
        <f t="shared" ref="T22:T28" si="19">S22*1600</f>
        <v>1608528000</v>
      </c>
      <c r="U22" s="25">
        <f t="shared" ref="U22:U28" si="20">G22+H22+I22+J22+K22+L22+M22+N22+O22+P22+Q22+R22</f>
        <v>868431200</v>
      </c>
      <c r="V22" s="56">
        <f t="shared" ref="V22:V28" si="21">T22-U22</f>
        <v>740096800</v>
      </c>
      <c r="W22" s="53">
        <f t="shared" ref="W22:W30" si="22">U22/T22*100</f>
        <v>53.989187629932459</v>
      </c>
    </row>
    <row r="23" spans="1:25">
      <c r="A23" s="18">
        <v>14</v>
      </c>
      <c r="B23" s="7" t="s">
        <v>43</v>
      </c>
      <c r="C23" s="7">
        <v>4</v>
      </c>
      <c r="D23" s="7">
        <v>4</v>
      </c>
      <c r="E23" s="8">
        <v>1003</v>
      </c>
      <c r="F23" s="8">
        <f t="shared" si="18"/>
        <v>15045</v>
      </c>
      <c r="G23" s="8">
        <v>24024000</v>
      </c>
      <c r="H23" s="8">
        <v>18384000</v>
      </c>
      <c r="I23" s="8">
        <v>12576000</v>
      </c>
      <c r="J23" s="8">
        <v>12034000</v>
      </c>
      <c r="K23" s="8">
        <v>6048000</v>
      </c>
      <c r="L23" s="8">
        <v>1378000</v>
      </c>
      <c r="M23" s="8"/>
      <c r="N23" s="8"/>
      <c r="O23" s="8"/>
      <c r="P23" s="9"/>
      <c r="Q23" s="9"/>
      <c r="R23" s="9"/>
      <c r="S23" s="9">
        <f>'REKAP RASTRA 2017'!H23+'REKAP RASTRA 2017'!I23+'REKAP RASTRA 2017'!J23+'REKAP RASTRA 2017'!K23+'REKAP RASTRA 2017'!L23+'REKAP RASTRA 2017'!M23+'REKAP RASTRA 2017'!N23+'REKAP RASTRA 2017'!O23+'REKAP RASTRA 2017'!P23+'REKAP RASTRA 2017'!Q23+'REKAP RASTRA 2017'!R23+'REKAP RASTRA 2017'!S23</f>
        <v>135405</v>
      </c>
      <c r="T23" s="25">
        <f t="shared" si="19"/>
        <v>216648000</v>
      </c>
      <c r="U23" s="25">
        <f t="shared" si="20"/>
        <v>74444000</v>
      </c>
      <c r="V23" s="56">
        <f t="shared" si="21"/>
        <v>142204000</v>
      </c>
      <c r="W23" s="53">
        <f t="shared" si="22"/>
        <v>34.361729625937002</v>
      </c>
    </row>
    <row r="24" spans="1:25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8"/>
        <v>33840</v>
      </c>
      <c r="G24" s="8">
        <v>54144000</v>
      </c>
      <c r="H24" s="8">
        <v>51465000</v>
      </c>
      <c r="I24" s="8">
        <v>34080000</v>
      </c>
      <c r="J24" s="8">
        <v>34080000</v>
      </c>
      <c r="K24" s="28">
        <v>34080000</v>
      </c>
      <c r="L24" s="28">
        <v>10878000</v>
      </c>
      <c r="M24" s="28"/>
      <c r="N24" s="28"/>
      <c r="O24" s="28"/>
      <c r="P24" s="28"/>
      <c r="Q24" s="9"/>
      <c r="R24" s="9"/>
      <c r="S24" s="9">
        <f>'REKAP RASTRA 2017'!H24+'REKAP RASTRA 2017'!I24+'REKAP RASTRA 2017'!J24+'REKAP RASTRA 2017'!K24+'REKAP RASTRA 2017'!L24+'REKAP RASTRA 2017'!M24+'REKAP RASTRA 2017'!N24+'REKAP RASTRA 2017'!O24+'REKAP RASTRA 2017'!P24+'REKAP RASTRA 2017'!Q24+'REKAP RASTRA 2017'!R24+'REKAP RASTRA 2017'!S24</f>
        <v>270720</v>
      </c>
      <c r="T24" s="25">
        <f t="shared" si="19"/>
        <v>433152000</v>
      </c>
      <c r="U24" s="25">
        <f t="shared" si="20"/>
        <v>218727000</v>
      </c>
      <c r="V24" s="56">
        <f t="shared" si="21"/>
        <v>214425000</v>
      </c>
      <c r="W24" s="53">
        <f t="shared" si="22"/>
        <v>50.496592420212771</v>
      </c>
    </row>
    <row r="25" spans="1:25">
      <c r="A25" s="18">
        <v>16</v>
      </c>
      <c r="B25" s="7" t="s">
        <v>45</v>
      </c>
      <c r="C25" s="7">
        <v>8</v>
      </c>
      <c r="D25" s="7">
        <v>45</v>
      </c>
      <c r="E25" s="8">
        <v>10799</v>
      </c>
      <c r="F25" s="8">
        <f t="shared" si="18"/>
        <v>161985</v>
      </c>
      <c r="G25" s="8">
        <v>259176000</v>
      </c>
      <c r="H25" s="8">
        <v>259176000</v>
      </c>
      <c r="I25" s="8">
        <v>259176000</v>
      </c>
      <c r="J25" s="8">
        <v>259176000</v>
      </c>
      <c r="K25" s="8">
        <v>227834000</v>
      </c>
      <c r="L25" s="8">
        <v>61683000</v>
      </c>
      <c r="M25" s="8"/>
      <c r="N25" s="8"/>
      <c r="O25" s="9"/>
      <c r="P25" s="9"/>
      <c r="Q25" s="9"/>
      <c r="R25" s="9"/>
      <c r="S25" s="9">
        <f>'REKAP RASTRA 2017'!H25+'REKAP RASTRA 2017'!I25+'REKAP RASTRA 2017'!J25+'REKAP RASTRA 2017'!K25+'REKAP RASTRA 2017'!L25+'REKAP RASTRA 2017'!M25+'REKAP RASTRA 2017'!N25+'REKAP RASTRA 2017'!O25+'REKAP RASTRA 2017'!P25+'REKAP RASTRA 2017'!Q25+'REKAP RASTRA 2017'!R25+'REKAP RASTRA 2017'!S25</f>
        <v>1295880</v>
      </c>
      <c r="T25" s="25">
        <f t="shared" si="19"/>
        <v>2073408000</v>
      </c>
      <c r="U25" s="25">
        <f t="shared" si="20"/>
        <v>1326221000</v>
      </c>
      <c r="V25" s="56">
        <f t="shared" si="21"/>
        <v>747187000</v>
      </c>
      <c r="W25" s="53">
        <f t="shared" si="22"/>
        <v>63.963339583912095</v>
      </c>
    </row>
    <row r="26" spans="1:25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8"/>
        <v>308175</v>
      </c>
      <c r="G26" s="8">
        <v>491808000</v>
      </c>
      <c r="H26" s="8">
        <v>445152000</v>
      </c>
      <c r="I26" s="8">
        <v>412680000</v>
      </c>
      <c r="J26" s="8">
        <v>277484000</v>
      </c>
      <c r="K26" s="8">
        <v>130628000</v>
      </c>
      <c r="L26" s="28">
        <v>10603000</v>
      </c>
      <c r="M26" s="8"/>
      <c r="N26" s="8"/>
      <c r="O26" s="8"/>
      <c r="P26" s="8"/>
      <c r="Q26" s="9"/>
      <c r="R26" s="9"/>
      <c r="S26" s="9">
        <f>'REKAP RASTRA 2017'!H26+'REKAP RASTRA 2017'!I26+'REKAP RASTRA 2017'!J26+'REKAP RASTRA 2017'!K26+'REKAP RASTRA 2017'!L26+'REKAP RASTRA 2017'!M26+'REKAP RASTRA 2017'!N26+'REKAP RASTRA 2017'!O26+'REKAP RASTRA 2017'!P26+'REKAP RASTRA 2017'!Q26+'REKAP RASTRA 2017'!R26+'REKAP RASTRA 2017'!S26</f>
        <v>2372130</v>
      </c>
      <c r="T26" s="25">
        <f t="shared" si="19"/>
        <v>3795408000</v>
      </c>
      <c r="U26" s="25">
        <f t="shared" si="20"/>
        <v>1768355000</v>
      </c>
      <c r="V26" s="56">
        <f t="shared" si="21"/>
        <v>2027053000</v>
      </c>
      <c r="W26" s="53">
        <f t="shared" si="22"/>
        <v>46.591960600810246</v>
      </c>
    </row>
    <row r="27" spans="1:25">
      <c r="A27" s="18">
        <v>18</v>
      </c>
      <c r="B27" s="7" t="s">
        <v>47</v>
      </c>
      <c r="C27" s="7">
        <v>7</v>
      </c>
      <c r="D27" s="7">
        <v>32</v>
      </c>
      <c r="E27" s="8">
        <v>8269</v>
      </c>
      <c r="F27" s="8">
        <f t="shared" si="18"/>
        <v>124035</v>
      </c>
      <c r="G27" s="8">
        <v>196200000</v>
      </c>
      <c r="H27" s="8">
        <v>178157000</v>
      </c>
      <c r="I27" s="8">
        <v>127056000</v>
      </c>
      <c r="J27" s="8">
        <v>5440000</v>
      </c>
      <c r="K27" s="8"/>
      <c r="L27" s="28"/>
      <c r="M27" s="8"/>
      <c r="N27" s="8"/>
      <c r="O27" s="9"/>
      <c r="P27" s="9"/>
      <c r="Q27" s="9"/>
      <c r="R27" s="9"/>
      <c r="S27" s="9">
        <f>'REKAP RASTRA 2017'!H27+'REKAP RASTRA 2017'!I27+'REKAP RASTRA 2017'!J27+'REKAP RASTRA 2017'!K27+'REKAP RASTRA 2017'!L27+'REKAP RASTRA 2017'!M27+'REKAP RASTRA 2017'!N27+'REKAP RASTRA 2017'!O27+'REKAP RASTRA 2017'!P27+'REKAP RASTRA 2017'!Q27+'REKAP RASTRA 2017'!R27+'REKAP RASTRA 2017'!S27</f>
        <v>822150</v>
      </c>
      <c r="T27" s="25">
        <f t="shared" si="19"/>
        <v>1315440000</v>
      </c>
      <c r="U27" s="25">
        <f t="shared" si="20"/>
        <v>506853000</v>
      </c>
      <c r="V27" s="56">
        <f t="shared" si="21"/>
        <v>808587000</v>
      </c>
      <c r="W27" s="53">
        <f t="shared" si="22"/>
        <v>38.531061850027363</v>
      </c>
    </row>
    <row r="28" spans="1:25" ht="15" thickBot="1">
      <c r="A28" s="20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8"/>
        <v>251565</v>
      </c>
      <c r="G28" s="12">
        <v>402504000</v>
      </c>
      <c r="H28" s="12">
        <v>402504000</v>
      </c>
      <c r="I28" s="12">
        <v>383413000</v>
      </c>
      <c r="J28" s="12">
        <v>241133000</v>
      </c>
      <c r="K28" s="12">
        <v>58832000</v>
      </c>
      <c r="L28" s="12">
        <v>1670000</v>
      </c>
      <c r="M28" s="12"/>
      <c r="N28" s="12"/>
      <c r="O28" s="12"/>
      <c r="P28" s="12"/>
      <c r="Q28" s="12"/>
      <c r="R28" s="26"/>
      <c r="S28" s="9">
        <f>'REKAP RASTRA 2017'!H28+'REKAP RASTRA 2017'!I28+'REKAP RASTRA 2017'!J28+'REKAP RASTRA 2017'!K28+'REKAP RASTRA 2017'!L28+'REKAP RASTRA 2017'!M28+'REKAP RASTRA 2017'!N28+'REKAP RASTRA 2017'!O28+'REKAP RASTRA 2017'!P28+'REKAP RASTRA 2017'!Q28+'REKAP RASTRA 2017'!R28+'REKAP RASTRA 2017'!S28</f>
        <v>1817310</v>
      </c>
      <c r="T28" s="25">
        <f t="shared" si="19"/>
        <v>2907696000</v>
      </c>
      <c r="U28" s="25">
        <f t="shared" si="20"/>
        <v>1490056000</v>
      </c>
      <c r="V28" s="56">
        <f t="shared" si="21"/>
        <v>1417640000</v>
      </c>
      <c r="W28" s="53">
        <f t="shared" si="22"/>
        <v>51.245247095982528</v>
      </c>
    </row>
    <row r="29" spans="1:25" ht="15.6" thickTop="1" thickBot="1">
      <c r="A29" s="21"/>
      <c r="B29" s="22" t="s">
        <v>49</v>
      </c>
      <c r="C29" s="22">
        <f t="shared" ref="C29:G29" si="23">C22+C23+C24+C25+C26+C27+C28</f>
        <v>60</v>
      </c>
      <c r="D29" s="22">
        <f t="shared" si="23"/>
        <v>295</v>
      </c>
      <c r="E29" s="23">
        <f t="shared" si="23"/>
        <v>68252</v>
      </c>
      <c r="F29" s="23">
        <f t="shared" si="23"/>
        <v>1023780</v>
      </c>
      <c r="G29" s="23">
        <f t="shared" si="23"/>
        <v>1634472000</v>
      </c>
      <c r="H29" s="23">
        <f t="shared" ref="H29" si="24">H22+H23+H24+H25+H26+H27+H28</f>
        <v>1561454000</v>
      </c>
      <c r="I29" s="23">
        <f t="shared" ref="I29" si="25">I22+I23+I24+I25+I26+I27+I28</f>
        <v>1433989000</v>
      </c>
      <c r="J29" s="23">
        <f t="shared" ref="J29" si="26">J22+J23+J24+J25+J26+J27+J28</f>
        <v>1013065000</v>
      </c>
      <c r="K29" s="23">
        <f>SUM(K22:K28)</f>
        <v>511343200</v>
      </c>
      <c r="L29" s="23">
        <f t="shared" ref="L29:V29" si="27">SUM(L22:L28)</f>
        <v>98764000</v>
      </c>
      <c r="M29" s="23">
        <f>M22+M23+M24+M25+M26+M27+M28</f>
        <v>0</v>
      </c>
      <c r="N29" s="23">
        <f t="shared" si="27"/>
        <v>0</v>
      </c>
      <c r="O29" s="23">
        <f t="shared" si="27"/>
        <v>0</v>
      </c>
      <c r="P29" s="29">
        <f t="shared" si="27"/>
        <v>0</v>
      </c>
      <c r="Q29" s="29">
        <f t="shared" si="27"/>
        <v>0</v>
      </c>
      <c r="R29" s="34">
        <f t="shared" si="27"/>
        <v>0</v>
      </c>
      <c r="S29" s="23">
        <f t="shared" si="27"/>
        <v>7718925</v>
      </c>
      <c r="T29" s="23">
        <f t="shared" si="27"/>
        <v>12350280000</v>
      </c>
      <c r="U29" s="23">
        <f t="shared" si="27"/>
        <v>6253087200</v>
      </c>
      <c r="V29" s="23">
        <f t="shared" si="27"/>
        <v>6097192800</v>
      </c>
      <c r="W29" s="60">
        <f t="shared" si="22"/>
        <v>50.631137107822653</v>
      </c>
    </row>
    <row r="30" spans="1:25" ht="15.6" thickTop="1" thickBot="1">
      <c r="A30" s="24"/>
      <c r="B30" s="22" t="s">
        <v>50</v>
      </c>
      <c r="C30" s="22">
        <f t="shared" ref="C30:G30" si="28">C11+C20+C29</f>
        <v>165</v>
      </c>
      <c r="D30" s="22">
        <f t="shared" si="28"/>
        <v>547</v>
      </c>
      <c r="E30" s="23">
        <f t="shared" si="28"/>
        <v>220991</v>
      </c>
      <c r="F30" s="23">
        <f t="shared" si="28"/>
        <v>3314865</v>
      </c>
      <c r="G30" s="23">
        <f t="shared" si="28"/>
        <v>5293080000</v>
      </c>
      <c r="H30" s="23">
        <f t="shared" ref="H30" si="29">H11+H20+H29</f>
        <v>5168321000</v>
      </c>
      <c r="I30" s="23">
        <f t="shared" ref="I30" si="30">I11+I20+I29</f>
        <v>4807111000</v>
      </c>
      <c r="J30" s="23">
        <f t="shared" ref="J30" si="31">J11+J20+J29</f>
        <v>3981943000</v>
      </c>
      <c r="K30" s="29">
        <f>SUM(K11+K20+K29)</f>
        <v>2635112200</v>
      </c>
      <c r="L30" s="23">
        <f t="shared" ref="L30:N30" si="32">L11+L20+L29</f>
        <v>1498655606</v>
      </c>
      <c r="M30" s="23">
        <f t="shared" si="32"/>
        <v>167324000</v>
      </c>
      <c r="N30" s="23">
        <f t="shared" si="32"/>
        <v>26352000</v>
      </c>
      <c r="O30" s="29">
        <f t="shared" ref="O30:R30" si="33">SUM(O11+O20+O29)</f>
        <v>0</v>
      </c>
      <c r="P30" s="29">
        <f t="shared" si="33"/>
        <v>0</v>
      </c>
      <c r="Q30" s="29">
        <f t="shared" si="33"/>
        <v>0</v>
      </c>
      <c r="R30" s="29">
        <f t="shared" si="33"/>
        <v>0</v>
      </c>
      <c r="S30" s="23">
        <f t="shared" ref="S30:V30" si="34">S11+S20+S29</f>
        <v>25994560</v>
      </c>
      <c r="T30" s="23">
        <f t="shared" si="34"/>
        <v>41591296000</v>
      </c>
      <c r="U30" s="23">
        <f t="shared" si="34"/>
        <v>23577898806</v>
      </c>
      <c r="V30" s="23">
        <f t="shared" si="34"/>
        <v>18013397194</v>
      </c>
      <c r="W30" s="60">
        <f t="shared" si="22"/>
        <v>56.689502548802515</v>
      </c>
    </row>
    <row r="31" spans="1:25" ht="15" thickTop="1"/>
    <row r="33" spans="2:20">
      <c r="M33" s="30"/>
      <c r="N33" s="69" t="s">
        <v>70</v>
      </c>
      <c r="O33" s="68"/>
      <c r="P33" s="68"/>
      <c r="Q33" s="1"/>
      <c r="R33" s="30"/>
      <c r="S33" s="30"/>
      <c r="T33" s="30"/>
    </row>
    <row r="34" spans="2:20">
      <c r="I34" s="31"/>
      <c r="M34" s="30"/>
      <c r="N34" s="30"/>
      <c r="O34" s="30"/>
      <c r="P34" s="30"/>
      <c r="Q34" s="30"/>
      <c r="R34" s="30"/>
      <c r="S34" s="30"/>
      <c r="T34" s="30"/>
    </row>
    <row r="35" spans="2:20">
      <c r="M35" s="64" t="s">
        <v>51</v>
      </c>
      <c r="N35" s="68"/>
      <c r="O35" s="68"/>
      <c r="P35" s="68"/>
      <c r="Q35" s="68"/>
      <c r="R35" s="30"/>
      <c r="S35" s="30"/>
      <c r="T35" s="30"/>
    </row>
    <row r="36" spans="2:20">
      <c r="K36" s="48"/>
      <c r="M36" s="30"/>
      <c r="N36" s="30"/>
      <c r="O36" s="32" t="s">
        <v>52</v>
      </c>
      <c r="P36" s="32"/>
      <c r="Q36" s="30"/>
      <c r="R36" s="30"/>
      <c r="S36" s="30"/>
      <c r="T36" s="30"/>
    </row>
    <row r="37" spans="2:20">
      <c r="L37" s="69" t="s">
        <v>64</v>
      </c>
      <c r="M37" s="68"/>
      <c r="N37" s="68"/>
      <c r="O37" s="68"/>
      <c r="P37" s="68"/>
      <c r="Q37" s="68"/>
      <c r="R37" s="68"/>
      <c r="S37" s="49"/>
      <c r="T37" s="35"/>
    </row>
    <row r="38" spans="2:20">
      <c r="H38" s="50"/>
      <c r="T38" s="48"/>
    </row>
    <row r="39" spans="2:20">
      <c r="G39" s="48"/>
      <c r="O39" s="33" t="s">
        <v>53</v>
      </c>
      <c r="P39" s="33"/>
    </row>
    <row r="40" spans="2:20">
      <c r="H40" s="48"/>
      <c r="I40" s="48"/>
      <c r="S40" s="48"/>
    </row>
    <row r="41" spans="2:20" ht="15" customHeight="1">
      <c r="B41" s="48"/>
      <c r="N41" s="64" t="s">
        <v>54</v>
      </c>
      <c r="O41" s="68"/>
      <c r="P41" s="68"/>
      <c r="Q41" s="1"/>
    </row>
    <row r="42" spans="2:20" ht="15" customHeight="1">
      <c r="B42" s="48"/>
      <c r="J42" s="50"/>
      <c r="N42" s="73" t="s">
        <v>55</v>
      </c>
      <c r="O42" s="73"/>
      <c r="P42" s="73"/>
    </row>
    <row r="49" spans="1:2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55"/>
    </row>
  </sheetData>
  <mergeCells count="18">
    <mergeCell ref="W3:W4"/>
    <mergeCell ref="A49:U49"/>
    <mergeCell ref="N41:P41"/>
    <mergeCell ref="N42:P42"/>
    <mergeCell ref="A3:A4"/>
    <mergeCell ref="B3:B4"/>
    <mergeCell ref="C3:C4"/>
    <mergeCell ref="D3:D4"/>
    <mergeCell ref="E3:E4"/>
    <mergeCell ref="F3:F4"/>
    <mergeCell ref="V3:V4"/>
    <mergeCell ref="A1:U1"/>
    <mergeCell ref="G3:R3"/>
    <mergeCell ref="N33:P33"/>
    <mergeCell ref="M35:Q35"/>
    <mergeCell ref="L37:R37"/>
    <mergeCell ref="T3:T4"/>
    <mergeCell ref="U3:U4"/>
  </mergeCells>
  <pageMargins left="0.69930555555555596" right="0.69930555555555596" top="0.75" bottom="0.75" header="0.3" footer="0.3"/>
  <pageSetup paperSize="5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 RASTRA 2017</vt:lpstr>
      <vt:lpstr>REAL PMBYR HPB</vt:lpstr>
      <vt:lpstr>'REKAP RASTRA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2017-09-12T03:28:43Z</cp:lastPrinted>
  <dcterms:created xsi:type="dcterms:W3CDTF">2015-03-12T02:46:00Z</dcterms:created>
  <dcterms:modified xsi:type="dcterms:W3CDTF">2017-09-22T00:21:36Z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1033-10.2.0.5871</vt:lpwstr>
  </property>
</Properties>
</file>